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tourport Town Council\16. TREASURER &amp; FINANCE COMMITTEE\Finance Committee\Finance Committee Agendas\2023\30 Jan 2023\"/>
    </mc:Choice>
  </mc:AlternateContent>
  <xr:revisionPtr revIDLastSave="0" documentId="13_ncr:1_{05FBB16F-80EA-4AE1-A68F-2DA5A5AAE0A6}" xr6:coauthVersionLast="45" xr6:coauthVersionMax="45" xr10:uidLastSave="{00000000-0000-0000-0000-000000000000}"/>
  <bookViews>
    <workbookView xWindow="-120" yWindow="-120" windowWidth="15600" windowHeight="11160" activeTab="2" xr2:uid="{00000000-000D-0000-FFFF-FFFF00000000}"/>
  </bookViews>
  <sheets>
    <sheet name="Summary" sheetId="17" r:id="rId1"/>
    <sheet name="Detail" sheetId="16" r:id="rId2"/>
    <sheet name="VehclCompElecCivHFund" sheetId="1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9" i="16" l="1"/>
  <c r="J35" i="18"/>
  <c r="K29" i="18" s="1"/>
  <c r="K35" i="18" s="1"/>
  <c r="I35" i="18"/>
  <c r="H35" i="18"/>
  <c r="G35" i="18"/>
  <c r="F35" i="18"/>
  <c r="J29" i="18"/>
  <c r="J25" i="18"/>
  <c r="K19" i="18" s="1"/>
  <c r="K25" i="18" s="1"/>
  <c r="I25" i="18"/>
  <c r="H25" i="18"/>
  <c r="G25" i="18"/>
  <c r="F25" i="18"/>
  <c r="J19" i="18"/>
  <c r="J15" i="18"/>
  <c r="K9" i="18" s="1"/>
  <c r="K15" i="18" s="1"/>
  <c r="I15" i="18"/>
  <c r="H15" i="18"/>
  <c r="G15" i="18"/>
  <c r="F15" i="18"/>
  <c r="J9" i="18"/>
  <c r="L254" i="16"/>
  <c r="L255" i="16" s="1"/>
  <c r="G15" i="17" s="1"/>
  <c r="K254" i="16"/>
  <c r="K255" i="16" s="1"/>
  <c r="F15" i="17" s="1"/>
  <c r="H254" i="16"/>
  <c r="H255" i="16" s="1"/>
  <c r="A254" i="16"/>
  <c r="A255" i="16" s="1"/>
  <c r="J253" i="16"/>
  <c r="J251" i="16"/>
  <c r="I251" i="16"/>
  <c r="I254" i="16" s="1"/>
  <c r="I255" i="16" s="1"/>
  <c r="L241" i="16"/>
  <c r="K241" i="16"/>
  <c r="K242" i="16" s="1"/>
  <c r="J241" i="16"/>
  <c r="H241" i="16"/>
  <c r="A241" i="16"/>
  <c r="A242" i="16" s="1"/>
  <c r="A14" i="17" s="1"/>
  <c r="I240" i="16"/>
  <c r="I241" i="16" s="1"/>
  <c r="I242" i="16" s="1"/>
  <c r="D14" i="17" s="1"/>
  <c r="L236" i="16"/>
  <c r="K236" i="16"/>
  <c r="J236" i="16"/>
  <c r="I236" i="16"/>
  <c r="H236" i="16"/>
  <c r="A236" i="16"/>
  <c r="L218" i="16"/>
  <c r="L219" i="16" s="1"/>
  <c r="G13" i="17" s="1"/>
  <c r="K218" i="16"/>
  <c r="K219" i="16" s="1"/>
  <c r="F13" i="17" s="1"/>
  <c r="J218" i="16"/>
  <c r="H218" i="16"/>
  <c r="A218" i="16"/>
  <c r="A219" i="16" s="1"/>
  <c r="A13" i="17" s="1"/>
  <c r="I210" i="16"/>
  <c r="I208" i="16"/>
  <c r="I198" i="16"/>
  <c r="I196" i="16"/>
  <c r="J186" i="16"/>
  <c r="I186" i="16"/>
  <c r="H186" i="16"/>
  <c r="A186" i="16"/>
  <c r="L185" i="16"/>
  <c r="L186" i="16" s="1"/>
  <c r="K185" i="16"/>
  <c r="K186" i="16" s="1"/>
  <c r="H182" i="16"/>
  <c r="H187" i="16" s="1"/>
  <c r="C12" i="17" s="1"/>
  <c r="A182" i="16"/>
  <c r="I180" i="16"/>
  <c r="L175" i="16"/>
  <c r="L182" i="16" s="1"/>
  <c r="K175" i="16"/>
  <c r="K182" i="16" s="1"/>
  <c r="J175" i="16"/>
  <c r="J182" i="16" s="1"/>
  <c r="J187" i="16" s="1"/>
  <c r="E12" i="17" s="1"/>
  <c r="I175" i="16"/>
  <c r="I182" i="16" s="1"/>
  <c r="I187" i="16" s="1"/>
  <c r="L165" i="16"/>
  <c r="K165" i="16"/>
  <c r="J165" i="16"/>
  <c r="I165" i="16"/>
  <c r="H165" i="16"/>
  <c r="A165" i="16"/>
  <c r="H161" i="16"/>
  <c r="A161" i="16"/>
  <c r="L144" i="16"/>
  <c r="L161" i="16" s="1"/>
  <c r="K144" i="16"/>
  <c r="K161" i="16" s="1"/>
  <c r="K166" i="16" s="1"/>
  <c r="F11" i="17" s="1"/>
  <c r="J144" i="16"/>
  <c r="J161" i="16" s="1"/>
  <c r="I144" i="16"/>
  <c r="I161" i="16" s="1"/>
  <c r="L133" i="16"/>
  <c r="K133" i="16"/>
  <c r="J133" i="16"/>
  <c r="I133" i="16"/>
  <c r="H133" i="16"/>
  <c r="A133" i="16"/>
  <c r="H128" i="16"/>
  <c r="A128" i="16"/>
  <c r="L101" i="16"/>
  <c r="L128" i="16" s="1"/>
  <c r="K101" i="16"/>
  <c r="K128" i="16" s="1"/>
  <c r="K134" i="16" s="1"/>
  <c r="J101" i="16"/>
  <c r="J128" i="16" s="1"/>
  <c r="J134" i="16" s="1"/>
  <c r="E10" i="17" s="1"/>
  <c r="I101" i="16"/>
  <c r="I128" i="16" s="1"/>
  <c r="I134" i="16" s="1"/>
  <c r="D10" i="17" s="1"/>
  <c r="L92" i="16"/>
  <c r="G9" i="17" s="1"/>
  <c r="K92" i="16"/>
  <c r="F9" i="17" s="1"/>
  <c r="J92" i="16"/>
  <c r="E9" i="17" s="1"/>
  <c r="I92" i="16"/>
  <c r="H92" i="16"/>
  <c r="C9" i="17" s="1"/>
  <c r="A92" i="16"/>
  <c r="A9" i="17" s="1"/>
  <c r="H67" i="16"/>
  <c r="H68" i="16" s="1"/>
  <c r="C8" i="17" s="1"/>
  <c r="A67" i="16"/>
  <c r="A68" i="16" s="1"/>
  <c r="I62" i="16"/>
  <c r="I56" i="16"/>
  <c r="L50" i="16"/>
  <c r="L67" i="16" s="1"/>
  <c r="L68" i="16" s="1"/>
  <c r="G8" i="17" s="1"/>
  <c r="K50" i="16"/>
  <c r="K67" i="16" s="1"/>
  <c r="K68" i="16" s="1"/>
  <c r="J50" i="16"/>
  <c r="J67" i="16" s="1"/>
  <c r="J68" i="16" s="1"/>
  <c r="E8" i="17" s="1"/>
  <c r="I50" i="16"/>
  <c r="I67" i="16" s="1"/>
  <c r="I68" i="16" s="1"/>
  <c r="D8" i="17" s="1"/>
  <c r="I14" i="16"/>
  <c r="H10" i="16"/>
  <c r="H35" i="16" s="1"/>
  <c r="H40" i="16" s="1"/>
  <c r="C7" i="17" s="1"/>
  <c r="A10" i="16"/>
  <c r="A35" i="16" s="1"/>
  <c r="A40" i="16" s="1"/>
  <c r="A7" i="17" s="1"/>
  <c r="L9" i="16"/>
  <c r="L10" i="16" s="1"/>
  <c r="L35" i="16" s="1"/>
  <c r="L40" i="16" s="1"/>
  <c r="G7" i="17" s="1"/>
  <c r="K9" i="16"/>
  <c r="K10" i="16" s="1"/>
  <c r="K35" i="16" s="1"/>
  <c r="K40" i="16" s="1"/>
  <c r="F7" i="17" s="1"/>
  <c r="J9" i="16"/>
  <c r="J10" i="16" s="1"/>
  <c r="J35" i="16" s="1"/>
  <c r="J40" i="16" s="1"/>
  <c r="I9" i="16"/>
  <c r="I10" i="16" s="1"/>
  <c r="D30" i="17"/>
  <c r="G18" i="17"/>
  <c r="F18" i="17"/>
  <c r="D15" i="17"/>
  <c r="C15" i="17"/>
  <c r="A15" i="17"/>
  <c r="F14" i="17"/>
  <c r="D12" i="17"/>
  <c r="F10" i="17"/>
  <c r="D9" i="17"/>
  <c r="F8" i="17"/>
  <c r="A8" i="17"/>
  <c r="E7" i="17"/>
  <c r="I35" i="16" l="1"/>
  <c r="I40" i="16" s="1"/>
  <c r="D7" i="17" s="1"/>
  <c r="H166" i="16"/>
  <c r="C11" i="17" s="1"/>
  <c r="L187" i="16"/>
  <c r="G12" i="17" s="1"/>
  <c r="H219" i="16"/>
  <c r="C13" i="17" s="1"/>
  <c r="A134" i="16"/>
  <c r="A10" i="17" s="1"/>
  <c r="E13" i="17"/>
  <c r="H242" i="16"/>
  <c r="C14" i="17" s="1"/>
  <c r="L242" i="16"/>
  <c r="G14" i="17" s="1"/>
  <c r="H134" i="16"/>
  <c r="C10" i="17" s="1"/>
  <c r="A166" i="16"/>
  <c r="A11" i="17" s="1"/>
  <c r="A16" i="17" s="1"/>
  <c r="A21" i="17" s="1"/>
  <c r="A28" i="17" s="1"/>
  <c r="A30" i="17" s="1"/>
  <c r="E26" i="17" s="1"/>
  <c r="L134" i="16"/>
  <c r="G10" i="17" s="1"/>
  <c r="J166" i="16"/>
  <c r="E11" i="17" s="1"/>
  <c r="A187" i="16"/>
  <c r="A12" i="17" s="1"/>
  <c r="I218" i="16"/>
  <c r="J242" i="16"/>
  <c r="E14" i="17" s="1"/>
  <c r="J254" i="16"/>
  <c r="J255" i="16" s="1"/>
  <c r="E15" i="17" s="1"/>
  <c r="K187" i="16"/>
  <c r="F12" i="17" s="1"/>
  <c r="F16" i="17" s="1"/>
  <c r="F21" i="17" s="1"/>
  <c r="F28" i="17" s="1"/>
  <c r="L166" i="16"/>
  <c r="G11" i="17" s="1"/>
  <c r="I166" i="16"/>
  <c r="D11" i="17" s="1"/>
  <c r="E16" i="17" l="1"/>
  <c r="E21" i="17" s="1"/>
  <c r="E28" i="17" s="1"/>
  <c r="E30" i="17" s="1"/>
  <c r="F26" i="17" s="1"/>
  <c r="F30" i="17" s="1"/>
  <c r="G26" i="17" s="1"/>
  <c r="G30" i="17" s="1"/>
  <c r="G16" i="17"/>
  <c r="G21" i="17" s="1"/>
  <c r="G28" i="17" s="1"/>
  <c r="I219" i="16"/>
  <c r="D13" i="17" s="1"/>
  <c r="D16" i="17" s="1"/>
  <c r="D21" i="17" s="1"/>
  <c r="C16" i="17"/>
  <c r="C21" i="17" s="1"/>
  <c r="C28" i="17" s="1"/>
  <c r="C30" i="17" s="1"/>
</calcChain>
</file>

<file path=xl/sharedStrings.xml><?xml version="1.0" encoding="utf-8"?>
<sst xmlns="http://schemas.openxmlformats.org/spreadsheetml/2006/main" count="423" uniqueCount="158">
  <si>
    <t>Skip hire and disposal</t>
  </si>
  <si>
    <t>Actual</t>
  </si>
  <si>
    <t>Budget</t>
  </si>
  <si>
    <t xml:space="preserve">Revised </t>
  </si>
  <si>
    <t>Estimate</t>
  </si>
  <si>
    <t xml:space="preserve"> £ </t>
  </si>
  <si>
    <t>1. ADMINISTRATION</t>
  </si>
  <si>
    <t>£</t>
  </si>
  <si>
    <t>Expenditure</t>
  </si>
  <si>
    <t>Employees</t>
  </si>
  <si>
    <t>Salaries and Wages</t>
  </si>
  <si>
    <t>Less: Recharges</t>
  </si>
  <si>
    <t>Net Salaries and Wages</t>
  </si>
  <si>
    <t>Indirect Employee Costs</t>
  </si>
  <si>
    <t>Supplies and Services</t>
  </si>
  <si>
    <t>Office Equipment</t>
  </si>
  <si>
    <t xml:space="preserve">Printing and Photocopying </t>
  </si>
  <si>
    <t>Books, Vending and Stationery</t>
  </si>
  <si>
    <t>Audit Fees</t>
  </si>
  <si>
    <t>Postage and Telephones</t>
  </si>
  <si>
    <t>Contribution to Computer/Equipt/Blgs</t>
  </si>
  <si>
    <t>Bank Charges</t>
  </si>
  <si>
    <t>Insurances</t>
  </si>
  <si>
    <t>Health and Safety Service</t>
  </si>
  <si>
    <t>Health and Safety Inspections</t>
  </si>
  <si>
    <t>Miscellaneous</t>
  </si>
  <si>
    <t>Total Expenditure</t>
  </si>
  <si>
    <t>Income</t>
  </si>
  <si>
    <t>Interest Received</t>
  </si>
  <si>
    <t>TOTAL NET EXPENDITURE</t>
  </si>
  <si>
    <t>Misc</t>
  </si>
  <si>
    <t>2. COST OF DEMOCRACY</t>
  </si>
  <si>
    <t>Salary and Wages Recharged</t>
  </si>
  <si>
    <t>Mayoral Board</t>
  </si>
  <si>
    <t>Mayors chain engraving,robe, etc.</t>
  </si>
  <si>
    <t>Printing</t>
  </si>
  <si>
    <t>Other Expenses</t>
  </si>
  <si>
    <t>Mayor and Deputy Mayor Expenses</t>
  </si>
  <si>
    <t>Civic Occasions</t>
  </si>
  <si>
    <t>Elections</t>
  </si>
  <si>
    <t>Elections - Contribution to reserve</t>
  </si>
  <si>
    <t>3. SERVICES TO THE PUBLIC</t>
  </si>
  <si>
    <t>Repair and Maintenance of Buildings</t>
  </si>
  <si>
    <t>Grants to Organisations</t>
  </si>
  <si>
    <t>Grant to Stourport Forward</t>
  </si>
  <si>
    <t>Christmas Lights</t>
  </si>
  <si>
    <t>Website - ongoing costs</t>
  </si>
  <si>
    <t>Town Twinning</t>
  </si>
  <si>
    <t>Street Sign 30 mph</t>
  </si>
  <si>
    <t>4. MEMORIAL PARK AND TOWN GARDENS ETC.</t>
  </si>
  <si>
    <t>Premises Related Costs</t>
  </si>
  <si>
    <t>Maintenance of Grounds</t>
  </si>
  <si>
    <t>Electricity</t>
  </si>
  <si>
    <t>Business Rates</t>
  </si>
  <si>
    <t>Water Charges</t>
  </si>
  <si>
    <t>Cleaning Materials</t>
  </si>
  <si>
    <t>Fire Extinguishers</t>
  </si>
  <si>
    <t>Transport Related Costs</t>
  </si>
  <si>
    <t xml:space="preserve">Vehicle and Mower Running Costs </t>
  </si>
  <si>
    <t>Contr to Vehicle Renew Fund</t>
  </si>
  <si>
    <t>Equipment</t>
  </si>
  <si>
    <t>Tree Survey and Surgery</t>
  </si>
  <si>
    <t>Tree inspection arrangement</t>
  </si>
  <si>
    <t>Other expenditure</t>
  </si>
  <si>
    <t xml:space="preserve">Income </t>
  </si>
  <si>
    <t>Rent - Land Com Cen A Kings Rec</t>
  </si>
  <si>
    <t>Other income</t>
  </si>
  <si>
    <t>Total Income</t>
  </si>
  <si>
    <t>5. CEMETERY</t>
  </si>
  <si>
    <t>Refuse Collection/Disposal</t>
  </si>
  <si>
    <t>Grave-digging</t>
  </si>
  <si>
    <t>Books-Official Register, etc.</t>
  </si>
  <si>
    <t>Subscription to ICCM</t>
  </si>
  <si>
    <t>Misc. Expenditure</t>
  </si>
  <si>
    <t>Customer Receipts</t>
  </si>
  <si>
    <t>Burial Fees</t>
  </si>
  <si>
    <t>6. ALLOTMENTS</t>
  </si>
  <si>
    <t>Commission on rent collection</t>
  </si>
  <si>
    <t>Allotment Rents</t>
  </si>
  <si>
    <t>7. NON-RECURRING EXPENDITURE</t>
  </si>
  <si>
    <t>8. STOURPORT CIVIC CENTRE</t>
  </si>
  <si>
    <t>Building maintenance (day to day)</t>
  </si>
  <si>
    <t>Telephone/Computers/Broadband</t>
  </si>
  <si>
    <t>Electricity income from offices</t>
  </si>
  <si>
    <t xml:space="preserve">Rent Income from offices </t>
  </si>
  <si>
    <t xml:space="preserve">2. COST OF DEMOCRACY </t>
  </si>
  <si>
    <t>3.SERVICES TO THE PUBLIC</t>
  </si>
  <si>
    <t>4. MEMORIAL PARK + TOWN GARDENS</t>
  </si>
  <si>
    <t>7. NON-RECURRING</t>
  </si>
  <si>
    <t>DEFICIT/(-SURPLUS) ON YEAR</t>
  </si>
  <si>
    <t>WORKING BALANCE PROJECTION</t>
  </si>
  <si>
    <t>Balance at 1st April</t>
  </si>
  <si>
    <t>Less: Deficit/( - Surplus) on Year</t>
  </si>
  <si>
    <t>Surplus Working Balance at 31st March</t>
  </si>
  <si>
    <t>Projection</t>
  </si>
  <si>
    <t>Other Grants incl. Churchyds</t>
  </si>
  <si>
    <t>2021/22</t>
  </si>
  <si>
    <t>Original</t>
  </si>
  <si>
    <t>Revised</t>
  </si>
  <si>
    <t>Balance b/f</t>
  </si>
  <si>
    <t>Balance c/f</t>
  </si>
  <si>
    <t>Town Council Elections</t>
  </si>
  <si>
    <t>Planned Expenditure</t>
  </si>
  <si>
    <t>2022/23</t>
  </si>
  <si>
    <t>IT strategy</t>
  </si>
  <si>
    <t>Annual Contribs from Budget</t>
  </si>
  <si>
    <t>2023/24</t>
  </si>
  <si>
    <t>WCC Service Charge*</t>
  </si>
  <si>
    <t>* WCC Service Charge covers STC's share of utility, cleaning, building and grounds maintenance costs</t>
  </si>
  <si>
    <t>Legal advice and assistance</t>
  </si>
  <si>
    <t>1. Elections</t>
  </si>
  <si>
    <t>2. Vehicles, Plant, Equipment, Computing etc.</t>
  </si>
  <si>
    <t>3. Civic Centre Building Maintenance</t>
  </si>
  <si>
    <t>2024/25</t>
  </si>
  <si>
    <t>Playgrnd inspections</t>
  </si>
  <si>
    <t>9. STOURPORT RIVERSIDE</t>
  </si>
  <si>
    <t>Paddling pool</t>
  </si>
  <si>
    <t>Toilets</t>
  </si>
  <si>
    <t>2025/26</t>
  </si>
  <si>
    <t>Disposal of waste</t>
  </si>
  <si>
    <t>Business rates</t>
  </si>
  <si>
    <t>Localism - refurbs (costs to be recovered)</t>
  </si>
  <si>
    <t>Allotment - contrib to repair of adjacent fence</t>
  </si>
  <si>
    <t>Localism - legal and property advice</t>
  </si>
  <si>
    <t>Maintenance of Bldg (Community Centre)</t>
  </si>
  <si>
    <t>Apr-Dec</t>
  </si>
  <si>
    <t>Queen's Platinum Jubilee 2022</t>
  </si>
  <si>
    <t>Rent - Memorial Park</t>
  </si>
  <si>
    <t>10. PRECEPT ON WYRE FOREST D. C.</t>
  </si>
  <si>
    <t>Community Centre - security work</t>
  </si>
  <si>
    <t>Paddling pool benches</t>
  </si>
  <si>
    <t>Riverside - Victorian lamps refurbishment</t>
  </si>
  <si>
    <t>12. FUNDING FROM COMPUTER/VEHICLE FUND</t>
  </si>
  <si>
    <t>11. FUNDING FROM ELECTION FUND</t>
  </si>
  <si>
    <t xml:space="preserve">Areley Kings Rec. - security bollards </t>
  </si>
  <si>
    <t>Clock Tower - painting etc.</t>
  </si>
  <si>
    <t>2026/27</t>
  </si>
  <si>
    <t>Insurance Claim</t>
  </si>
  <si>
    <t>Bench at Hartlebury-contrib C Rogers</t>
  </si>
  <si>
    <t>Cemetery camera-contrib P.Harrison</t>
  </si>
  <si>
    <t>Barriers for events-contrib P.Harrison</t>
  </si>
  <si>
    <t xml:space="preserve">Misc Income </t>
  </si>
  <si>
    <t>Community centre - replace alarm</t>
  </si>
  <si>
    <t>Riverside toilets - install CCTV</t>
  </si>
  <si>
    <t>Repairs WW2 memorial</t>
  </si>
  <si>
    <t>Allotments - new gates</t>
  </si>
  <si>
    <t>Community Centre</t>
  </si>
  <si>
    <t>Electrical testing at Civic</t>
  </si>
  <si>
    <t>Riverside toilets repairs</t>
  </si>
  <si>
    <t>Refurb chairs Mayor's Parlour</t>
  </si>
  <si>
    <t>Town Clock winding +maintce</t>
  </si>
  <si>
    <t>CALC/Zoom subscriptions</t>
  </si>
  <si>
    <t>Small truck*</t>
  </si>
  <si>
    <t>Lloyds Meadow - refurbish steps</t>
  </si>
  <si>
    <t>* Small truck (known as a 'gator') to replace tractor and trailer - for use in park</t>
  </si>
  <si>
    <t>Coronation</t>
  </si>
  <si>
    <t>Contributn to reserve (building maintce)</t>
  </si>
  <si>
    <t>Civic Group - Contrib re Insurce+Maintce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</si>
</sst>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i/>
      <u/>
      <sz val="10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146">
    <xf numFmtId="0" fontId="0" fillId="0" borderId="0" xfId="0"/>
    <xf numFmtId="0" fontId="0" fillId="0" borderId="0" xfId="0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1" fontId="3" fillId="0" borderId="5" xfId="0" applyNumberFormat="1" applyFont="1" applyBorder="1" applyAlignment="1">
      <alignment horizontal="center"/>
    </xf>
    <xf numFmtId="41" fontId="0" fillId="0" borderId="5" xfId="0" applyNumberFormat="1" applyBorder="1" applyAlignment="1">
      <alignment horizontal="center"/>
    </xf>
    <xf numFmtId="41" fontId="0" fillId="0" borderId="0" xfId="0" applyNumberFormat="1" applyAlignment="1">
      <alignment horizontal="center"/>
    </xf>
    <xf numFmtId="41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41" fontId="0" fillId="0" borderId="6" xfId="0" applyNumberFormat="1" applyBorder="1"/>
    <xf numFmtId="0" fontId="0" fillId="0" borderId="6" xfId="0" applyBorder="1"/>
    <xf numFmtId="41" fontId="5" fillId="0" borderId="2" xfId="0" applyNumberFormat="1" applyFont="1" applyBorder="1" applyAlignment="1">
      <alignment horizontal="center"/>
    </xf>
    <xf numFmtId="0" fontId="5" fillId="0" borderId="3" xfId="0" applyFont="1" applyBorder="1"/>
    <xf numFmtId="0" fontId="0" fillId="0" borderId="3" xfId="0" applyBorder="1"/>
    <xf numFmtId="41" fontId="0" fillId="0" borderId="2" xfId="0" applyNumberFormat="1" applyBorder="1" applyAlignment="1">
      <alignment horizontal="center"/>
    </xf>
    <xf numFmtId="41" fontId="0" fillId="0" borderId="5" xfId="0" applyNumberFormat="1" applyBorder="1"/>
    <xf numFmtId="41" fontId="0" fillId="0" borderId="5" xfId="0" applyNumberFormat="1" applyBorder="1" applyAlignment="1">
      <alignment horizontal="right"/>
    </xf>
    <xf numFmtId="0" fontId="0" fillId="0" borderId="5" xfId="0" applyBorder="1"/>
    <xf numFmtId="41" fontId="3" fillId="0" borderId="5" xfId="0" applyNumberFormat="1" applyFont="1" applyBorder="1"/>
    <xf numFmtId="41" fontId="0" fillId="0" borderId="0" xfId="0" applyNumberFormat="1"/>
    <xf numFmtId="41" fontId="3" fillId="0" borderId="5" xfId="0" applyNumberFormat="1" applyFont="1" applyBorder="1" applyAlignment="1">
      <alignment horizontal="right"/>
    </xf>
    <xf numFmtId="0" fontId="6" fillId="0" borderId="0" xfId="0" applyFont="1"/>
    <xf numFmtId="41" fontId="6" fillId="0" borderId="6" xfId="0" applyNumberFormat="1" applyFont="1" applyBorder="1"/>
    <xf numFmtId="41" fontId="0" fillId="0" borderId="2" xfId="0" applyNumberFormat="1" applyBorder="1"/>
    <xf numFmtId="0" fontId="0" fillId="0" borderId="2" xfId="0" applyBorder="1"/>
    <xf numFmtId="0" fontId="0" fillId="0" borderId="8" xfId="0" applyBorder="1"/>
    <xf numFmtId="41" fontId="0" fillId="0" borderId="8" xfId="0" applyNumberFormat="1" applyBorder="1"/>
    <xf numFmtId="0" fontId="0" fillId="0" borderId="9" xfId="0" applyBorder="1"/>
    <xf numFmtId="0" fontId="0" fillId="0" borderId="10" xfId="0" applyBorder="1"/>
    <xf numFmtId="41" fontId="0" fillId="0" borderId="10" xfId="0" applyNumberFormat="1" applyBorder="1"/>
    <xf numFmtId="0" fontId="0" fillId="0" borderId="11" xfId="0" applyBorder="1"/>
    <xf numFmtId="41" fontId="0" fillId="0" borderId="11" xfId="0" applyNumberFormat="1" applyBorder="1"/>
    <xf numFmtId="0" fontId="0" fillId="0" borderId="1" xfId="0" applyBorder="1"/>
    <xf numFmtId="41" fontId="5" fillId="0" borderId="12" xfId="0" applyNumberFormat="1" applyFont="1" applyBorder="1"/>
    <xf numFmtId="0" fontId="5" fillId="0" borderId="1" xfId="0" applyFont="1" applyBorder="1"/>
    <xf numFmtId="41" fontId="5" fillId="0" borderId="13" xfId="0" applyNumberFormat="1" applyFont="1" applyBorder="1"/>
    <xf numFmtId="0" fontId="0" fillId="0" borderId="4" xfId="0" applyBorder="1"/>
    <xf numFmtId="0" fontId="0" fillId="0" borderId="14" xfId="0" applyBorder="1"/>
    <xf numFmtId="41" fontId="5" fillId="3" borderId="15" xfId="0" applyNumberFormat="1" applyFont="1" applyFill="1" applyBorder="1" applyAlignment="1">
      <alignment horizontal="right"/>
    </xf>
    <xf numFmtId="0" fontId="0" fillId="0" borderId="16" xfId="0" applyBorder="1"/>
    <xf numFmtId="0" fontId="5" fillId="0" borderId="16" xfId="0" applyFont="1" applyBorder="1"/>
    <xf numFmtId="41" fontId="5" fillId="3" borderId="17" xfId="0" applyNumberFormat="1" applyFont="1" applyFill="1" applyBorder="1" applyAlignment="1">
      <alignment horizontal="right"/>
    </xf>
    <xf numFmtId="41" fontId="7" fillId="2" borderId="0" xfId="0" applyNumberFormat="1" applyFont="1" applyFill="1" applyAlignment="1">
      <alignment horizontal="right"/>
    </xf>
    <xf numFmtId="0" fontId="4" fillId="2" borderId="0" xfId="0" applyFont="1" applyFill="1"/>
    <xf numFmtId="0" fontId="7" fillId="2" borderId="0" xfId="0" applyFont="1" applyFill="1"/>
    <xf numFmtId="41" fontId="5" fillId="2" borderId="0" xfId="0" applyNumberFormat="1" applyFont="1" applyFill="1"/>
    <xf numFmtId="0" fontId="5" fillId="0" borderId="4" xfId="0" applyFont="1" applyBorder="1"/>
    <xf numFmtId="41" fontId="3" fillId="0" borderId="2" xfId="0" applyNumberFormat="1" applyFont="1" applyBorder="1" applyAlignment="1">
      <alignment horizontal="center"/>
    </xf>
    <xf numFmtId="0" fontId="5" fillId="0" borderId="0" xfId="0" applyFont="1"/>
    <xf numFmtId="0" fontId="5" fillId="0" borderId="7" xfId="0" applyFont="1" applyBorder="1"/>
    <xf numFmtId="41" fontId="0" fillId="0" borderId="6" xfId="0" applyNumberFormat="1" applyBorder="1" applyAlignment="1">
      <alignment horizontal="right"/>
    </xf>
    <xf numFmtId="41" fontId="0" fillId="0" borderId="2" xfId="0" applyNumberFormat="1" applyBorder="1" applyAlignment="1">
      <alignment horizontal="right"/>
    </xf>
    <xf numFmtId="0" fontId="3" fillId="0" borderId="7" xfId="0" applyFont="1" applyBorder="1"/>
    <xf numFmtId="41" fontId="1" fillId="0" borderId="6" xfId="0" applyNumberFormat="1" applyFont="1" applyBorder="1"/>
    <xf numFmtId="41" fontId="5" fillId="3" borderId="18" xfId="0" applyNumberFormat="1" applyFont="1" applyFill="1" applyBorder="1" applyAlignment="1">
      <alignment horizontal="right"/>
    </xf>
    <xf numFmtId="41" fontId="5" fillId="3" borderId="16" xfId="0" applyNumberFormat="1" applyFont="1" applyFill="1" applyBorder="1" applyAlignment="1">
      <alignment horizontal="right"/>
    </xf>
    <xf numFmtId="41" fontId="3" fillId="0" borderId="2" xfId="0" applyNumberFormat="1" applyFont="1" applyBorder="1"/>
    <xf numFmtId="41" fontId="3" fillId="0" borderId="6" xfId="0" applyNumberFormat="1" applyFont="1" applyBorder="1" applyAlignment="1">
      <alignment horizontal="center"/>
    </xf>
    <xf numFmtId="41" fontId="3" fillId="0" borderId="6" xfId="0" applyNumberFormat="1" applyFont="1" applyBorder="1"/>
    <xf numFmtId="41" fontId="0" fillId="2" borderId="6" xfId="0" applyNumberFormat="1" applyFill="1" applyBorder="1"/>
    <xf numFmtId="41" fontId="3" fillId="0" borderId="6" xfId="0" applyNumberFormat="1" applyFont="1" applyBorder="1" applyAlignment="1">
      <alignment horizontal="right"/>
    </xf>
    <xf numFmtId="41" fontId="5" fillId="4" borderId="19" xfId="0" applyNumberFormat="1" applyFont="1" applyFill="1" applyBorder="1"/>
    <xf numFmtId="41" fontId="5" fillId="4" borderId="17" xfId="0" applyNumberFormat="1" applyFont="1" applyFill="1" applyBorder="1"/>
    <xf numFmtId="41" fontId="5" fillId="4" borderId="16" xfId="0" applyNumberFormat="1" applyFont="1" applyFill="1" applyBorder="1"/>
    <xf numFmtId="41" fontId="5" fillId="4" borderId="20" xfId="0" applyNumberFormat="1" applyFont="1" applyFill="1" applyBorder="1"/>
    <xf numFmtId="41" fontId="0" fillId="0" borderId="0" xfId="0" applyNumberFormat="1" applyAlignment="1">
      <alignment horizontal="right"/>
    </xf>
    <xf numFmtId="41" fontId="0" fillId="0" borderId="14" xfId="0" applyNumberFormat="1" applyBorder="1"/>
    <xf numFmtId="41" fontId="0" fillId="0" borderId="12" xfId="0" applyNumberFormat="1" applyBorder="1"/>
    <xf numFmtId="41" fontId="3" fillId="0" borderId="12" xfId="0" applyNumberFormat="1" applyFont="1" applyBorder="1" applyAlignment="1">
      <alignment horizontal="center"/>
    </xf>
    <xf numFmtId="41" fontId="5" fillId="2" borderId="12" xfId="0" applyNumberFormat="1" applyFont="1" applyFill="1" applyBorder="1"/>
    <xf numFmtId="0" fontId="5" fillId="0" borderId="13" xfId="0" applyFont="1" applyBorder="1"/>
    <xf numFmtId="41" fontId="5" fillId="0" borderId="12" xfId="0" applyNumberFormat="1" applyFont="1" applyBorder="1" applyAlignment="1">
      <alignment horizontal="right"/>
    </xf>
    <xf numFmtId="0" fontId="5" fillId="0" borderId="21" xfId="0" applyFont="1" applyBorder="1"/>
    <xf numFmtId="0" fontId="0" fillId="0" borderId="17" xfId="0" applyBorder="1"/>
    <xf numFmtId="41" fontId="5" fillId="2" borderId="0" xfId="0" applyNumberFormat="1" applyFont="1" applyFill="1" applyAlignment="1">
      <alignment horizontal="right"/>
    </xf>
    <xf numFmtId="0" fontId="0" fillId="2" borderId="0" xfId="0" applyFill="1"/>
    <xf numFmtId="0" fontId="5" fillId="2" borderId="0" xfId="0" applyFont="1" applyFill="1"/>
    <xf numFmtId="41" fontId="3" fillId="0" borderId="0" xfId="0" applyNumberFormat="1" applyFont="1" applyAlignment="1">
      <alignment horizontal="center"/>
    </xf>
    <xf numFmtId="41" fontId="0" fillId="0" borderId="9" xfId="0" applyNumberFormat="1" applyBorder="1"/>
    <xf numFmtId="41" fontId="5" fillId="0" borderId="6" xfId="0" applyNumberFormat="1" applyFont="1" applyBorder="1"/>
    <xf numFmtId="41" fontId="5" fillId="4" borderId="15" xfId="0" applyNumberFormat="1" applyFont="1" applyFill="1" applyBorder="1" applyAlignment="1">
      <alignment horizontal="right"/>
    </xf>
    <xf numFmtId="0" fontId="5" fillId="0" borderId="14" xfId="0" applyFont="1" applyBorder="1"/>
    <xf numFmtId="0" fontId="3" fillId="0" borderId="0" xfId="0" applyFont="1"/>
    <xf numFmtId="0" fontId="5" fillId="0" borderId="11" xfId="0" applyFont="1" applyBorder="1"/>
    <xf numFmtId="41" fontId="5" fillId="0" borderId="6" xfId="0" applyNumberFormat="1" applyFont="1" applyBorder="1" applyAlignment="1">
      <alignment horizontal="right"/>
    </xf>
    <xf numFmtId="41" fontId="5" fillId="0" borderId="6" xfId="0" applyNumberFormat="1" applyFont="1" applyBorder="1" applyAlignment="1">
      <alignment horizontal="center"/>
    </xf>
    <xf numFmtId="0" fontId="0" fillId="0" borderId="22" xfId="0" applyBorder="1"/>
    <xf numFmtId="0" fontId="5" fillId="0" borderId="22" xfId="0" applyFont="1" applyBorder="1"/>
    <xf numFmtId="41" fontId="3" fillId="0" borderId="4" xfId="0" applyNumberFormat="1" applyFont="1" applyBorder="1" applyAlignment="1">
      <alignment horizontal="center"/>
    </xf>
    <xf numFmtId="41" fontId="5" fillId="2" borderId="5" xfId="0" applyNumberFormat="1" applyFont="1" applyFill="1" applyBorder="1" applyAlignment="1">
      <alignment horizontal="center"/>
    </xf>
    <xf numFmtId="41" fontId="3" fillId="0" borderId="14" xfId="0" applyNumberFormat="1" applyFont="1" applyBorder="1" applyAlignment="1">
      <alignment horizontal="center"/>
    </xf>
    <xf numFmtId="0" fontId="0" fillId="0" borderId="21" xfId="0" applyBorder="1"/>
    <xf numFmtId="41" fontId="5" fillId="3" borderId="15" xfId="0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41" fontId="3" fillId="0" borderId="11" xfId="0" applyNumberFormat="1" applyFont="1" applyBorder="1" applyAlignment="1">
      <alignment horizontal="center"/>
    </xf>
    <xf numFmtId="41" fontId="3" fillId="0" borderId="13" xfId="0" applyNumberFormat="1" applyFont="1" applyBorder="1" applyAlignment="1">
      <alignment horizontal="center"/>
    </xf>
    <xf numFmtId="0" fontId="0" fillId="0" borderId="13" xfId="0" applyBorder="1"/>
    <xf numFmtId="41" fontId="0" fillId="0" borderId="21" xfId="0" applyNumberFormat="1" applyBorder="1"/>
    <xf numFmtId="41" fontId="0" fillId="0" borderId="4" xfId="0" applyNumberFormat="1" applyBorder="1" applyAlignment="1">
      <alignment horizontal="center"/>
    </xf>
    <xf numFmtId="41" fontId="5" fillId="0" borderId="12" xfId="1" applyNumberFormat="1" applyFont="1" applyBorder="1"/>
    <xf numFmtId="0" fontId="8" fillId="0" borderId="0" xfId="0" applyFont="1"/>
    <xf numFmtId="0" fontId="8" fillId="0" borderId="9" xfId="0" applyFont="1" applyBorder="1"/>
    <xf numFmtId="0" fontId="3" fillId="0" borderId="5" xfId="0" applyFont="1" applyBorder="1" applyAlignment="1">
      <alignment horizontal="center"/>
    </xf>
    <xf numFmtId="0" fontId="3" fillId="0" borderId="1" xfId="0" applyFont="1" applyBorder="1"/>
    <xf numFmtId="0" fontId="0" fillId="0" borderId="23" xfId="0" applyBorder="1"/>
    <xf numFmtId="0" fontId="5" fillId="0" borderId="20" xfId="0" applyFont="1" applyBorder="1"/>
    <xf numFmtId="0" fontId="0" fillId="0" borderId="6" xfId="0" applyBorder="1" applyAlignment="1">
      <alignment horizontal="center"/>
    </xf>
    <xf numFmtId="41" fontId="0" fillId="3" borderId="15" xfId="0" applyNumberFormat="1" applyFill="1" applyBorder="1"/>
    <xf numFmtId="41" fontId="0" fillId="3" borderId="19" xfId="0" applyNumberFormat="1" applyFill="1" applyBorder="1"/>
    <xf numFmtId="41" fontId="5" fillId="3" borderId="15" xfId="0" applyNumberFormat="1" applyFont="1" applyFill="1" applyBorder="1"/>
    <xf numFmtId="41" fontId="5" fillId="0" borderId="0" xfId="0" applyNumberFormat="1" applyFont="1"/>
    <xf numFmtId="41" fontId="5" fillId="3" borderId="17" xfId="0" applyNumberFormat="1" applyFont="1" applyFill="1" applyBorder="1"/>
    <xf numFmtId="0" fontId="0" fillId="0" borderId="2" xfId="0" applyBorder="1" applyAlignment="1">
      <alignment horizontal="center"/>
    </xf>
    <xf numFmtId="0" fontId="0" fillId="0" borderId="24" xfId="0" applyBorder="1"/>
    <xf numFmtId="41" fontId="0" fillId="0" borderId="24" xfId="0" applyNumberFormat="1" applyBorder="1"/>
    <xf numFmtId="0" fontId="0" fillId="0" borderId="12" xfId="0" applyBorder="1"/>
    <xf numFmtId="41" fontId="5" fillId="0" borderId="12" xfId="0" applyNumberFormat="1" applyFont="1" applyBorder="1" applyAlignment="1">
      <alignment horizontal="center"/>
    </xf>
    <xf numFmtId="164" fontId="0" fillId="0" borderId="0" xfId="1" applyNumberFormat="1" applyFont="1"/>
    <xf numFmtId="164" fontId="0" fillId="0" borderId="5" xfId="1" applyNumberFormat="1" applyFont="1" applyBorder="1"/>
    <xf numFmtId="3" fontId="0" fillId="0" borderId="6" xfId="0" applyNumberFormat="1" applyBorder="1"/>
    <xf numFmtId="3" fontId="0" fillId="0" borderId="5" xfId="0" applyNumberFormat="1" applyBorder="1"/>
    <xf numFmtId="3" fontId="0" fillId="0" borderId="8" xfId="0" applyNumberFormat="1" applyBorder="1"/>
    <xf numFmtId="1" fontId="0" fillId="0" borderId="5" xfId="0" applyNumberFormat="1" applyBorder="1"/>
    <xf numFmtId="0" fontId="9" fillId="0" borderId="0" xfId="0" applyFont="1"/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41" fontId="0" fillId="0" borderId="14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41" fontId="0" fillId="0" borderId="11" xfId="0" applyNumberFormat="1" applyBorder="1" applyAlignment="1">
      <alignment horizontal="center"/>
    </xf>
    <xf numFmtId="41" fontId="5" fillId="0" borderId="15" xfId="0" applyNumberFormat="1" applyFont="1" applyBorder="1" applyAlignment="1">
      <alignment horizontal="center"/>
    </xf>
    <xf numFmtId="41" fontId="5" fillId="0" borderId="16" xfId="0" applyNumberFormat="1" applyFont="1" applyBorder="1" applyAlignment="1">
      <alignment horizontal="center"/>
    </xf>
    <xf numFmtId="41" fontId="5" fillId="0" borderId="15" xfId="0" applyNumberFormat="1" applyFont="1" applyBorder="1"/>
    <xf numFmtId="41" fontId="5" fillId="0" borderId="16" xfId="0" applyNumberFormat="1" applyFont="1" applyBorder="1"/>
    <xf numFmtId="41" fontId="5" fillId="0" borderId="16" xfId="0" applyNumberFormat="1" applyFont="1" applyBorder="1" applyAlignment="1">
      <alignment horizontal="right"/>
    </xf>
    <xf numFmtId="0" fontId="5" fillId="0" borderId="8" xfId="0" applyFont="1" applyBorder="1"/>
    <xf numFmtId="41" fontId="5" fillId="0" borderId="2" xfId="0" applyNumberFormat="1" applyFont="1" applyBorder="1"/>
    <xf numFmtId="41" fontId="5" fillId="3" borderId="19" xfId="0" applyNumberFormat="1" applyFont="1" applyFill="1" applyBorder="1" applyAlignment="1">
      <alignment horizontal="center"/>
    </xf>
    <xf numFmtId="41" fontId="5" fillId="3" borderId="6" xfId="0" applyNumberFormat="1" applyFont="1" applyFill="1" applyBorder="1"/>
    <xf numFmtId="41" fontId="5" fillId="3" borderId="11" xfId="0" applyNumberFormat="1" applyFont="1" applyFill="1" applyBorder="1"/>
    <xf numFmtId="41" fontId="0" fillId="0" borderId="7" xfId="0" applyNumberFormat="1" applyBorder="1"/>
    <xf numFmtId="41" fontId="0" fillId="0" borderId="12" xfId="0" applyNumberFormat="1" applyBorder="1" applyAlignment="1">
      <alignment horizontal="right"/>
    </xf>
    <xf numFmtId="49" fontId="3" fillId="0" borderId="13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view="pageLayout" topLeftCell="A2" zoomScaleNormal="100" workbookViewId="0">
      <selection activeCell="B11" sqref="B11"/>
    </sheetView>
  </sheetViews>
  <sheetFormatPr defaultRowHeight="15" x14ac:dyDescent="0.25"/>
  <cols>
    <col min="2" max="2" width="40.42578125" customWidth="1"/>
    <col min="3" max="3" width="10.42578125" customWidth="1"/>
    <col min="4" max="4" width="10.5703125" customWidth="1"/>
    <col min="5" max="5" width="11.85546875" customWidth="1"/>
    <col min="6" max="6" width="11.42578125" customWidth="1"/>
    <col min="7" max="7" width="11" customWidth="1"/>
  </cols>
  <sheetData>
    <row r="1" spans="1:7" hidden="1" x14ac:dyDescent="0.25"/>
    <row r="2" spans="1:7" ht="30.75" customHeight="1" x14ac:dyDescent="0.25"/>
    <row r="3" spans="1:7" x14ac:dyDescent="0.25">
      <c r="A3" s="2" t="s">
        <v>96</v>
      </c>
      <c r="B3" s="3"/>
      <c r="C3" s="2" t="s">
        <v>103</v>
      </c>
      <c r="D3" s="2" t="s">
        <v>103</v>
      </c>
      <c r="E3" s="4" t="s">
        <v>103</v>
      </c>
      <c r="F3" s="2" t="s">
        <v>106</v>
      </c>
      <c r="G3" s="114" t="s">
        <v>113</v>
      </c>
    </row>
    <row r="4" spans="1:7" x14ac:dyDescent="0.25">
      <c r="A4" s="5" t="s">
        <v>1</v>
      </c>
      <c r="B4" s="1"/>
      <c r="C4" s="6"/>
      <c r="D4" s="6" t="s">
        <v>1</v>
      </c>
      <c r="E4" s="6" t="s">
        <v>3</v>
      </c>
      <c r="F4" s="6"/>
      <c r="G4" s="6" t="s">
        <v>94</v>
      </c>
    </row>
    <row r="5" spans="1:7" x14ac:dyDescent="0.25">
      <c r="A5" s="8"/>
      <c r="B5" s="9"/>
      <c r="C5" s="8" t="s">
        <v>2</v>
      </c>
      <c r="D5" s="108" t="s">
        <v>125</v>
      </c>
      <c r="E5" s="8" t="s">
        <v>4</v>
      </c>
      <c r="F5" s="8" t="s">
        <v>2</v>
      </c>
      <c r="G5" s="12"/>
    </row>
    <row r="6" spans="1:7" x14ac:dyDescent="0.25">
      <c r="A6" s="13" t="s">
        <v>5</v>
      </c>
      <c r="C6" s="6" t="s">
        <v>7</v>
      </c>
      <c r="D6" s="6" t="s">
        <v>7</v>
      </c>
      <c r="E6" s="16" t="s">
        <v>7</v>
      </c>
      <c r="F6" s="6" t="s">
        <v>7</v>
      </c>
      <c r="G6" s="6" t="s">
        <v>7</v>
      </c>
    </row>
    <row r="7" spans="1:7" x14ac:dyDescent="0.25">
      <c r="A7" s="17">
        <f>(Detail!A40)+1</f>
        <v>49377</v>
      </c>
      <c r="B7" s="84" t="s">
        <v>6</v>
      </c>
      <c r="C7" s="17">
        <f>Detail!H40</f>
        <v>48466</v>
      </c>
      <c r="D7" s="17">
        <f>Detail!I40</f>
        <v>29594.086965588183</v>
      </c>
      <c r="E7" s="17">
        <f>Detail!J40</f>
        <v>49661.939897496719</v>
      </c>
      <c r="F7" s="17">
        <f>Detail!K40</f>
        <v>52663.509856439807</v>
      </c>
      <c r="G7" s="17">
        <f>Detail!L40</f>
        <v>53849.185349261796</v>
      </c>
    </row>
    <row r="8" spans="1:7" x14ac:dyDescent="0.25">
      <c r="A8" s="17">
        <f>Detail!A68</f>
        <v>34924</v>
      </c>
      <c r="B8" s="84" t="s">
        <v>85</v>
      </c>
      <c r="C8" s="17">
        <f>Detail!H68</f>
        <v>42207</v>
      </c>
      <c r="D8" s="17">
        <f>Detail!I68</f>
        <v>34508.36719061344</v>
      </c>
      <c r="E8" s="17">
        <f>Detail!J68</f>
        <v>50189.519291188983</v>
      </c>
      <c r="F8" s="17">
        <f>Detail!K68</f>
        <v>69768.285155562146</v>
      </c>
      <c r="G8" s="17">
        <f>Detail!L68</f>
        <v>49266.699413340255</v>
      </c>
    </row>
    <row r="9" spans="1:7" x14ac:dyDescent="0.25">
      <c r="A9" s="17">
        <f>Detail!A92</f>
        <v>14088</v>
      </c>
      <c r="B9" s="84" t="s">
        <v>86</v>
      </c>
      <c r="C9" s="17">
        <f>Detail!H92</f>
        <v>15920</v>
      </c>
      <c r="D9" s="17">
        <f>Detail!I92</f>
        <v>9937</v>
      </c>
      <c r="E9" s="17">
        <f>Detail!J92</f>
        <v>15274</v>
      </c>
      <c r="F9" s="17">
        <f>Detail!K92</f>
        <v>13420</v>
      </c>
      <c r="G9" s="17">
        <f>Detail!L92</f>
        <v>13420</v>
      </c>
    </row>
    <row r="10" spans="1:7" x14ac:dyDescent="0.25">
      <c r="A10" s="17">
        <f>(Detail!A134)+1</f>
        <v>108503</v>
      </c>
      <c r="B10" s="84" t="s">
        <v>87</v>
      </c>
      <c r="C10" s="17">
        <f>Detail!H134</f>
        <v>109549</v>
      </c>
      <c r="D10" s="17">
        <f>Detail!I134</f>
        <v>79822.994198278029</v>
      </c>
      <c r="E10" s="17">
        <f>Detail!J134</f>
        <v>123041.23803742389</v>
      </c>
      <c r="F10" s="17">
        <f>Detail!K134</f>
        <v>128303.55942131067</v>
      </c>
      <c r="G10" s="17">
        <f>Detail!L134</f>
        <v>132716.6373923762</v>
      </c>
    </row>
    <row r="11" spans="1:7" x14ac:dyDescent="0.25">
      <c r="A11" s="17">
        <f>Detail!A166</f>
        <v>20149</v>
      </c>
      <c r="B11" s="84" t="s">
        <v>68</v>
      </c>
      <c r="C11" s="17">
        <f>Detail!H166</f>
        <v>27178</v>
      </c>
      <c r="D11" s="17">
        <f>Detail!I166</f>
        <v>-372.77226851036539</v>
      </c>
      <c r="E11" s="17">
        <f>Detail!J166</f>
        <v>10526.231540607419</v>
      </c>
      <c r="F11" s="17">
        <f>Detail!K166</f>
        <v>12744.507826763918</v>
      </c>
      <c r="G11" s="17">
        <f>Detail!L166</f>
        <v>13414.233218102119</v>
      </c>
    </row>
    <row r="12" spans="1:7" x14ac:dyDescent="0.25">
      <c r="A12" s="17">
        <f>Detail!A187</f>
        <v>6823</v>
      </c>
      <c r="B12" s="84" t="s">
        <v>76</v>
      </c>
      <c r="C12" s="17">
        <f>Detail!H187</f>
        <v>9407</v>
      </c>
      <c r="D12" s="17">
        <f>Detail!I187</f>
        <v>7050.3239140307141</v>
      </c>
      <c r="E12" s="17">
        <f>Detail!J187</f>
        <v>11780.071233282977</v>
      </c>
      <c r="F12" s="17">
        <f>Detail!K187</f>
        <v>9419.050783401708</v>
      </c>
      <c r="G12" s="17">
        <f>Detail!L187</f>
        <v>10052.157670397883</v>
      </c>
    </row>
    <row r="13" spans="1:7" x14ac:dyDescent="0.25">
      <c r="A13" s="17">
        <f>Detail!A219</f>
        <v>11835</v>
      </c>
      <c r="B13" s="84" t="s">
        <v>88</v>
      </c>
      <c r="C13" s="17">
        <f>Detail!H219</f>
        <v>4500</v>
      </c>
      <c r="D13" s="17">
        <f>Detail!I219</f>
        <v>15159</v>
      </c>
      <c r="E13" s="17">
        <f>Detail!J219</f>
        <v>15159</v>
      </c>
      <c r="F13" s="17">
        <f>Detail!K219</f>
        <v>5300</v>
      </c>
      <c r="G13" s="17">
        <f>Detail!L219</f>
        <v>0</v>
      </c>
    </row>
    <row r="14" spans="1:7" x14ac:dyDescent="0.25">
      <c r="A14" s="17">
        <f>Detail!A242</f>
        <v>1791</v>
      </c>
      <c r="B14" s="84" t="s">
        <v>80</v>
      </c>
      <c r="C14" s="17">
        <f>Detail!H242</f>
        <v>2560</v>
      </c>
      <c r="D14" s="17">
        <f>Detail!I242</f>
        <v>-9677</v>
      </c>
      <c r="E14" s="17">
        <f>Detail!J242</f>
        <v>6159</v>
      </c>
      <c r="F14" s="17">
        <f>Detail!K242</f>
        <v>4200</v>
      </c>
      <c r="G14" s="17">
        <f>Detail!L242</f>
        <v>4200</v>
      </c>
    </row>
    <row r="15" spans="1:7" x14ac:dyDescent="0.25">
      <c r="A15" s="11">
        <f>Detail!A255</f>
        <v>14732</v>
      </c>
      <c r="B15" s="54" t="s">
        <v>115</v>
      </c>
      <c r="C15" s="11">
        <f>Detail!H255</f>
        <v>68000</v>
      </c>
      <c r="D15" s="142">
        <f>Detail!I255</f>
        <v>57357</v>
      </c>
      <c r="E15" s="11">
        <f>Detail!J255</f>
        <v>71628</v>
      </c>
      <c r="F15" s="142">
        <f>Detail!K255</f>
        <v>74500</v>
      </c>
      <c r="G15" s="11">
        <f>Detail!L255</f>
        <v>74500</v>
      </c>
    </row>
    <row r="16" spans="1:7" x14ac:dyDescent="0.25">
      <c r="A16" s="140">
        <f>SUM(A7:A15)</f>
        <v>262222</v>
      </c>
      <c r="B16" s="141" t="s">
        <v>29</v>
      </c>
      <c r="C16" s="141">
        <f>SUM(C7:C15)</f>
        <v>327787</v>
      </c>
      <c r="D16" s="140">
        <f>SUM(D7:D15)</f>
        <v>223379</v>
      </c>
      <c r="E16" s="140">
        <f>SUM(E7:E15)</f>
        <v>353418.99999999994</v>
      </c>
      <c r="F16" s="140">
        <f>SUM(F7:F15)</f>
        <v>370318.91304347821</v>
      </c>
      <c r="G16" s="140">
        <f>SUM(G7:G15)</f>
        <v>351418.91304347827</v>
      </c>
    </row>
    <row r="17" spans="1:7" x14ac:dyDescent="0.25">
      <c r="A17" s="26"/>
      <c r="C17" s="26"/>
      <c r="D17" s="30"/>
      <c r="F17" s="26"/>
      <c r="G17" s="26"/>
    </row>
    <row r="18" spans="1:7" x14ac:dyDescent="0.25">
      <c r="A18" s="17">
        <v>-287146</v>
      </c>
      <c r="B18" s="84" t="s">
        <v>128</v>
      </c>
      <c r="C18" s="17">
        <v>-305245</v>
      </c>
      <c r="D18" s="17"/>
      <c r="E18" s="17">
        <v>-305245</v>
      </c>
      <c r="F18" s="17">
        <f>-7056*47.6</f>
        <v>-335865.60000000003</v>
      </c>
      <c r="G18" s="17">
        <f>-7056*50</f>
        <v>-352800</v>
      </c>
    </row>
    <row r="19" spans="1:7" x14ac:dyDescent="0.25">
      <c r="A19" s="17"/>
      <c r="B19" s="84" t="s">
        <v>133</v>
      </c>
      <c r="C19" s="17"/>
      <c r="D19" s="17"/>
      <c r="E19" s="17"/>
      <c r="F19" s="17">
        <v>-22000</v>
      </c>
      <c r="G19" s="17">
        <v>0</v>
      </c>
    </row>
    <row r="20" spans="1:7" x14ac:dyDescent="0.25">
      <c r="A20" s="17"/>
      <c r="B20" s="84" t="s">
        <v>132</v>
      </c>
      <c r="C20" s="17">
        <v>-1965</v>
      </c>
      <c r="D20" s="80"/>
      <c r="E20" s="80">
        <v>-1965</v>
      </c>
      <c r="F20" s="17">
        <v>-1965</v>
      </c>
      <c r="G20" s="17">
        <v>-1965</v>
      </c>
    </row>
    <row r="21" spans="1:7" ht="15.75" thickBot="1" x14ac:dyDescent="0.3">
      <c r="A21" s="109">
        <f>SUM(A16:A20)</f>
        <v>-24924</v>
      </c>
      <c r="B21" s="50" t="s">
        <v>89</v>
      </c>
      <c r="C21" s="110">
        <f>SUM(C16:C20)</f>
        <v>20577</v>
      </c>
      <c r="D21" s="110">
        <f>SUM(D16:D20)</f>
        <v>223379</v>
      </c>
      <c r="E21" s="110">
        <f>SUM(E16:E20)</f>
        <v>46208.999999999942</v>
      </c>
      <c r="F21" s="110">
        <f>SUM(F16:F20)</f>
        <v>10488.313043478178</v>
      </c>
      <c r="G21" s="110">
        <f>SUM(G16:G20)</f>
        <v>-3346.086956521729</v>
      </c>
    </row>
    <row r="22" spans="1:7" ht="15.75" thickTop="1" x14ac:dyDescent="0.25">
      <c r="A22" s="17"/>
      <c r="C22" s="116"/>
      <c r="D22" s="17"/>
      <c r="F22" s="115"/>
      <c r="G22" s="115"/>
    </row>
    <row r="23" spans="1:7" x14ac:dyDescent="0.25">
      <c r="A23" s="17"/>
      <c r="C23" s="17"/>
      <c r="D23" s="17"/>
      <c r="F23" s="19"/>
      <c r="G23" s="19"/>
    </row>
    <row r="24" spans="1:7" x14ac:dyDescent="0.25">
      <c r="A24" s="17"/>
      <c r="B24" s="50" t="s">
        <v>90</v>
      </c>
      <c r="C24" s="17"/>
      <c r="D24" s="17"/>
      <c r="F24" s="19"/>
      <c r="G24" s="19"/>
    </row>
    <row r="25" spans="1:7" x14ac:dyDescent="0.25">
      <c r="A25" s="17"/>
      <c r="C25" s="17"/>
      <c r="D25" s="17"/>
      <c r="F25" s="19"/>
      <c r="G25" s="19"/>
    </row>
    <row r="26" spans="1:7" x14ac:dyDescent="0.25">
      <c r="A26" s="17">
        <v>-101895</v>
      </c>
      <c r="B26" s="21" t="s">
        <v>91</v>
      </c>
      <c r="C26" s="17">
        <v>-122590</v>
      </c>
      <c r="D26" s="17"/>
      <c r="E26" s="21">
        <f>A30</f>
        <v>-126819</v>
      </c>
      <c r="F26" s="17">
        <f>E30</f>
        <v>-80610</v>
      </c>
      <c r="G26" s="17">
        <f>F30</f>
        <v>-70120</v>
      </c>
    </row>
    <row r="27" spans="1:7" x14ac:dyDescent="0.25">
      <c r="A27" s="17"/>
      <c r="B27" s="21"/>
      <c r="C27" s="17"/>
      <c r="D27" s="17"/>
      <c r="F27" s="19"/>
      <c r="G27" s="19"/>
    </row>
    <row r="28" spans="1:7" x14ac:dyDescent="0.25">
      <c r="A28" s="17">
        <f>A21</f>
        <v>-24924</v>
      </c>
      <c r="B28" s="21" t="s">
        <v>92</v>
      </c>
      <c r="C28" s="17">
        <f>C21</f>
        <v>20577</v>
      </c>
      <c r="D28" s="17"/>
      <c r="E28" s="21">
        <f>E21</f>
        <v>46208.999999999942</v>
      </c>
      <c r="F28" s="17">
        <f>F21</f>
        <v>10488.313043478178</v>
      </c>
      <c r="G28" s="17">
        <f>G21</f>
        <v>-3346.086956521729</v>
      </c>
    </row>
    <row r="29" spans="1:7" x14ac:dyDescent="0.25">
      <c r="A29" s="17"/>
      <c r="B29" s="21"/>
      <c r="C29" s="11"/>
      <c r="D29" s="11"/>
      <c r="F29" s="12"/>
      <c r="G29" s="12"/>
    </row>
    <row r="30" spans="1:7" ht="15.75" thickBot="1" x14ac:dyDescent="0.3">
      <c r="A30" s="111">
        <f>SUM(A26:A28)</f>
        <v>-126819</v>
      </c>
      <c r="B30" s="112" t="s">
        <v>93</v>
      </c>
      <c r="C30" s="113">
        <f>SUM(C26:C28)</f>
        <v>-102013</v>
      </c>
      <c r="D30" s="111">
        <f>ROUND(SUM(D26:D28),-1)</f>
        <v>0</v>
      </c>
      <c r="E30" s="111">
        <f t="shared" ref="E30:G30" si="0">ROUND(SUM(E26:E28),-1)</f>
        <v>-80610</v>
      </c>
      <c r="F30" s="111">
        <f t="shared" si="0"/>
        <v>-70120</v>
      </c>
      <c r="G30" s="111">
        <f t="shared" si="0"/>
        <v>-73470</v>
      </c>
    </row>
    <row r="31" spans="1:7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Header xml:space="preserve">&amp;CSTOURPORT-ON-SEVERN TOWN COUNCIL
FINANCE COMMITTEE
BUDGET 2023/24 - SUMMARY&amp;RAgenda Item No. 8 
Appendix 4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256"/>
  <sheetViews>
    <sheetView zoomScale="80" zoomScaleNormal="80" workbookViewId="0">
      <selection activeCell="P22" sqref="P22"/>
    </sheetView>
  </sheetViews>
  <sheetFormatPr defaultRowHeight="15" x14ac:dyDescent="0.25"/>
  <cols>
    <col min="1" max="1" width="11.85546875" customWidth="1"/>
    <col min="2" max="2" width="2.140625" customWidth="1"/>
    <col min="3" max="4" width="2.28515625" customWidth="1"/>
    <col min="5" max="5" width="11.28515625" customWidth="1"/>
    <col min="6" max="6" width="11.140625" customWidth="1"/>
    <col min="7" max="7" width="10" customWidth="1"/>
    <col min="8" max="8" width="11.85546875" customWidth="1"/>
    <col min="9" max="9" width="13.28515625" customWidth="1"/>
    <col min="10" max="10" width="12.7109375" customWidth="1"/>
    <col min="11" max="12" width="11.28515625" customWidth="1"/>
    <col min="13" max="13" width="3" customWidth="1"/>
    <col min="14" max="14" width="0.28515625" customWidth="1"/>
  </cols>
  <sheetData>
    <row r="2" spans="1:12" x14ac:dyDescent="0.25">
      <c r="A2" s="2" t="s">
        <v>96</v>
      </c>
      <c r="B2" s="3"/>
      <c r="C2" s="3"/>
      <c r="D2" s="3"/>
      <c r="E2" s="3"/>
      <c r="F2" s="3"/>
      <c r="G2" s="3"/>
      <c r="H2" s="2" t="s">
        <v>103</v>
      </c>
      <c r="I2" s="2" t="s">
        <v>103</v>
      </c>
      <c r="J2" s="4" t="s">
        <v>103</v>
      </c>
      <c r="K2" s="2" t="s">
        <v>106</v>
      </c>
      <c r="L2" s="114" t="s">
        <v>113</v>
      </c>
    </row>
    <row r="3" spans="1:12" x14ac:dyDescent="0.25">
      <c r="A3" s="5" t="s">
        <v>1</v>
      </c>
      <c r="B3" s="1"/>
      <c r="C3" s="1"/>
      <c r="D3" s="1"/>
      <c r="E3" s="1"/>
      <c r="F3" s="1"/>
      <c r="G3" s="1"/>
      <c r="H3" s="6"/>
      <c r="I3" s="6" t="s">
        <v>1</v>
      </c>
      <c r="J3" s="6" t="s">
        <v>3</v>
      </c>
      <c r="K3" s="6"/>
      <c r="L3" s="6" t="s">
        <v>94</v>
      </c>
    </row>
    <row r="4" spans="1:12" x14ac:dyDescent="0.25">
      <c r="A4" s="8"/>
      <c r="B4" s="9"/>
      <c r="C4" s="9"/>
      <c r="D4" s="9"/>
      <c r="E4" s="9"/>
      <c r="F4" s="9"/>
      <c r="G4" s="10"/>
      <c r="H4" s="8" t="s">
        <v>2</v>
      </c>
      <c r="I4" s="108" t="s">
        <v>125</v>
      </c>
      <c r="J4" s="8" t="s">
        <v>4</v>
      </c>
      <c r="K4" s="8" t="s">
        <v>2</v>
      </c>
      <c r="L4" s="12"/>
    </row>
    <row r="5" spans="1:12" x14ac:dyDescent="0.25">
      <c r="A5" s="13" t="s">
        <v>5</v>
      </c>
      <c r="B5" s="14" t="s">
        <v>6</v>
      </c>
      <c r="C5" s="15"/>
      <c r="D5" s="15"/>
      <c r="E5" s="15"/>
      <c r="F5" s="15"/>
      <c r="G5" s="15"/>
      <c r="H5" s="6" t="s">
        <v>7</v>
      </c>
      <c r="I5" s="6" t="s">
        <v>7</v>
      </c>
      <c r="J5" s="16" t="s">
        <v>7</v>
      </c>
      <c r="K5" s="6" t="s">
        <v>7</v>
      </c>
      <c r="L5" s="6" t="s">
        <v>7</v>
      </c>
    </row>
    <row r="6" spans="1:12" x14ac:dyDescent="0.25">
      <c r="A6" s="17"/>
      <c r="C6" t="s">
        <v>8</v>
      </c>
      <c r="H6" s="18"/>
      <c r="I6" s="19"/>
      <c r="K6" s="19"/>
      <c r="L6" s="19"/>
    </row>
    <row r="7" spans="1:12" x14ac:dyDescent="0.25">
      <c r="A7" s="17"/>
      <c r="D7" t="s">
        <v>9</v>
      </c>
      <c r="H7" s="18"/>
      <c r="I7" s="19"/>
      <c r="K7" s="19"/>
      <c r="L7" s="19"/>
    </row>
    <row r="8" spans="1:12" x14ac:dyDescent="0.25">
      <c r="A8" s="17">
        <v>215798</v>
      </c>
      <c r="E8" t="s">
        <v>10</v>
      </c>
      <c r="H8" s="120">
        <v>216800</v>
      </c>
      <c r="I8" s="22">
        <v>155225</v>
      </c>
      <c r="J8" s="119">
        <v>232800</v>
      </c>
      <c r="K8" s="120">
        <v>248000</v>
      </c>
      <c r="L8" s="120">
        <v>260400</v>
      </c>
    </row>
    <row r="9" spans="1:12" x14ac:dyDescent="0.25">
      <c r="A9" s="24">
        <v>-191683</v>
      </c>
      <c r="B9" s="23"/>
      <c r="C9" s="23"/>
      <c r="D9" s="23"/>
      <c r="E9" s="23" t="s">
        <v>11</v>
      </c>
      <c r="F9" s="23"/>
      <c r="G9" s="23"/>
      <c r="H9" s="24">
        <v>-192559</v>
      </c>
      <c r="I9" s="24">
        <f>I8*A9/A8</f>
        <v>-137878.91303441182</v>
      </c>
      <c r="J9" s="24">
        <f>J8*A9/A8</f>
        <v>-206785.06010250328</v>
      </c>
      <c r="K9" s="24">
        <f>K8*A9/A8</f>
        <v>-220286.49014356019</v>
      </c>
      <c r="L9" s="24">
        <f>L8*A9/A8</f>
        <v>-231300.8146507382</v>
      </c>
    </row>
    <row r="10" spans="1:12" x14ac:dyDescent="0.25">
      <c r="A10" s="11">
        <f t="shared" ref="A10" si="0">SUM(A8:A9)</f>
        <v>24115</v>
      </c>
      <c r="B10" s="10"/>
      <c r="C10" s="10"/>
      <c r="D10" s="10"/>
      <c r="E10" s="10" t="s">
        <v>12</v>
      </c>
      <c r="F10" s="10"/>
      <c r="G10" s="10"/>
      <c r="H10" s="11">
        <f t="shared" ref="H10" si="1">SUM(H8:H9)</f>
        <v>24241</v>
      </c>
      <c r="I10" s="11">
        <f>SUM(I8:I9)</f>
        <v>17346.086965588183</v>
      </c>
      <c r="J10" s="11">
        <f>SUM(J8:J9)</f>
        <v>26014.939897496719</v>
      </c>
      <c r="K10" s="11">
        <f t="shared" ref="K10:L10" si="2">SUM(K8:K9)</f>
        <v>27713.509856439807</v>
      </c>
      <c r="L10" s="11">
        <f t="shared" si="2"/>
        <v>29099.185349261796</v>
      </c>
    </row>
    <row r="11" spans="1:12" x14ac:dyDescent="0.25">
      <c r="A11" s="25"/>
      <c r="H11" s="19"/>
      <c r="I11" s="26"/>
      <c r="K11" s="19"/>
      <c r="L11" s="19"/>
    </row>
    <row r="12" spans="1:12" x14ac:dyDescent="0.25">
      <c r="A12" s="11">
        <v>1169</v>
      </c>
      <c r="B12" s="10"/>
      <c r="C12" s="10"/>
      <c r="D12" s="10"/>
      <c r="E12" s="10" t="s">
        <v>13</v>
      </c>
      <c r="F12" s="10"/>
      <c r="G12" s="10"/>
      <c r="H12" s="121">
        <v>1200</v>
      </c>
      <c r="I12" s="121">
        <v>613</v>
      </c>
      <c r="J12" s="121">
        <v>1000</v>
      </c>
      <c r="K12" s="121">
        <v>700</v>
      </c>
      <c r="L12" s="121">
        <v>700</v>
      </c>
    </row>
    <row r="13" spans="1:12" x14ac:dyDescent="0.25">
      <c r="A13" s="25"/>
      <c r="D13" t="s">
        <v>14</v>
      </c>
      <c r="H13" s="19"/>
      <c r="I13" s="19"/>
      <c r="K13" s="19"/>
      <c r="L13" s="19"/>
    </row>
    <row r="14" spans="1:12" x14ac:dyDescent="0.25">
      <c r="A14" s="11">
        <v>0</v>
      </c>
      <c r="B14" s="10"/>
      <c r="C14" s="10"/>
      <c r="D14" s="10"/>
      <c r="E14" s="10" t="s">
        <v>15</v>
      </c>
      <c r="F14" s="10"/>
      <c r="G14" s="10"/>
      <c r="H14" s="12">
        <v>100</v>
      </c>
      <c r="I14" s="121">
        <f>371-312</f>
        <v>59</v>
      </c>
      <c r="J14" s="32">
        <v>100</v>
      </c>
      <c r="K14" s="12">
        <v>100</v>
      </c>
      <c r="L14" s="12">
        <v>100</v>
      </c>
    </row>
    <row r="15" spans="1:12" x14ac:dyDescent="0.25">
      <c r="A15" s="25"/>
      <c r="H15" s="19"/>
      <c r="I15" s="19"/>
      <c r="K15" s="19"/>
      <c r="L15" s="19"/>
    </row>
    <row r="16" spans="1:12" x14ac:dyDescent="0.25">
      <c r="A16" s="11">
        <v>3188</v>
      </c>
      <c r="B16" s="10"/>
      <c r="C16" s="10"/>
      <c r="D16" s="10"/>
      <c r="E16" s="10" t="s">
        <v>16</v>
      </c>
      <c r="F16" s="10"/>
      <c r="G16" s="10"/>
      <c r="H16" s="121">
        <v>2700</v>
      </c>
      <c r="I16" s="121">
        <v>2030</v>
      </c>
      <c r="J16" s="121">
        <v>2700</v>
      </c>
      <c r="K16" s="121">
        <v>3000</v>
      </c>
      <c r="L16" s="121">
        <v>3000</v>
      </c>
    </row>
    <row r="17" spans="1:12" x14ac:dyDescent="0.25">
      <c r="A17" s="25"/>
      <c r="H17" s="19"/>
      <c r="I17" s="122"/>
      <c r="K17" s="19"/>
      <c r="L17" s="19"/>
    </row>
    <row r="18" spans="1:12" x14ac:dyDescent="0.25">
      <c r="A18" s="11">
        <v>797</v>
      </c>
      <c r="B18" s="10"/>
      <c r="C18" s="10"/>
      <c r="D18" s="10"/>
      <c r="E18" s="10" t="s">
        <v>17</v>
      </c>
      <c r="F18" s="10"/>
      <c r="G18" s="10"/>
      <c r="H18" s="12">
        <v>750</v>
      </c>
      <c r="I18" s="121">
        <v>685</v>
      </c>
      <c r="J18" s="32">
        <v>750</v>
      </c>
      <c r="K18" s="12">
        <v>800</v>
      </c>
      <c r="L18" s="12">
        <v>800</v>
      </c>
    </row>
    <row r="19" spans="1:12" x14ac:dyDescent="0.25">
      <c r="A19" s="25"/>
      <c r="H19" s="19"/>
      <c r="I19" s="19"/>
      <c r="K19" s="19"/>
      <c r="L19" s="19"/>
    </row>
    <row r="20" spans="1:12" x14ac:dyDescent="0.25">
      <c r="A20" s="11">
        <v>1450</v>
      </c>
      <c r="B20" s="10"/>
      <c r="C20" s="10"/>
      <c r="D20" s="10"/>
      <c r="E20" s="10" t="s">
        <v>18</v>
      </c>
      <c r="F20" s="10"/>
      <c r="G20" s="27"/>
      <c r="H20" s="11">
        <v>1600</v>
      </c>
      <c r="I20" s="28">
        <v>1460</v>
      </c>
      <c r="J20" s="11">
        <v>1460</v>
      </c>
      <c r="K20" s="11">
        <v>1550</v>
      </c>
      <c r="L20" s="11">
        <v>1550</v>
      </c>
    </row>
    <row r="21" spans="1:12" x14ac:dyDescent="0.25">
      <c r="A21" s="25"/>
      <c r="G21" s="29"/>
      <c r="H21" s="19"/>
      <c r="I21" s="29"/>
      <c r="K21" s="19"/>
      <c r="L21" s="19"/>
    </row>
    <row r="22" spans="1:12" x14ac:dyDescent="0.25">
      <c r="A22" s="11">
        <v>1969</v>
      </c>
      <c r="B22" s="10"/>
      <c r="C22" s="10"/>
      <c r="D22" s="10"/>
      <c r="E22" s="10" t="s">
        <v>19</v>
      </c>
      <c r="F22" s="10"/>
      <c r="G22" s="27"/>
      <c r="H22" s="11">
        <v>1000</v>
      </c>
      <c r="I22" s="28">
        <v>1218</v>
      </c>
      <c r="J22" s="11">
        <v>2000</v>
      </c>
      <c r="K22" s="11">
        <v>2000</v>
      </c>
      <c r="L22" s="11">
        <v>2000</v>
      </c>
    </row>
    <row r="23" spans="1:12" x14ac:dyDescent="0.25">
      <c r="A23" s="25"/>
      <c r="G23" s="29"/>
      <c r="H23" s="19"/>
      <c r="I23" s="29"/>
      <c r="K23" s="19"/>
      <c r="L23" s="19"/>
    </row>
    <row r="24" spans="1:12" x14ac:dyDescent="0.25">
      <c r="A24" s="11">
        <v>1000</v>
      </c>
      <c r="B24" s="10"/>
      <c r="C24" s="10"/>
      <c r="D24" s="10"/>
      <c r="E24" s="10" t="s">
        <v>20</v>
      </c>
      <c r="F24" s="10"/>
      <c r="G24" s="27"/>
      <c r="H24" s="11">
        <v>1000</v>
      </c>
      <c r="I24" s="28">
        <v>0</v>
      </c>
      <c r="J24" s="11">
        <v>1000</v>
      </c>
      <c r="K24" s="11">
        <v>1100</v>
      </c>
      <c r="L24" s="11">
        <v>1100</v>
      </c>
    </row>
    <row r="25" spans="1:12" x14ac:dyDescent="0.25">
      <c r="A25" s="25"/>
      <c r="G25" s="30"/>
      <c r="H25" s="19"/>
      <c r="I25" s="29"/>
      <c r="K25" s="19"/>
      <c r="L25" s="19"/>
    </row>
    <row r="26" spans="1:12" x14ac:dyDescent="0.25">
      <c r="A26" s="11">
        <v>455</v>
      </c>
      <c r="B26" s="10"/>
      <c r="C26" s="10"/>
      <c r="D26" s="10"/>
      <c r="E26" s="10" t="s">
        <v>21</v>
      </c>
      <c r="F26" s="10"/>
      <c r="G26" s="27"/>
      <c r="H26" s="12">
        <v>400</v>
      </c>
      <c r="I26" s="123">
        <v>346</v>
      </c>
      <c r="J26" s="32">
        <v>533</v>
      </c>
      <c r="K26" s="12">
        <v>600</v>
      </c>
      <c r="L26" s="12">
        <v>600</v>
      </c>
    </row>
    <row r="27" spans="1:12" x14ac:dyDescent="0.25">
      <c r="A27" s="25"/>
      <c r="G27" s="29"/>
      <c r="H27" s="19"/>
      <c r="I27" s="29"/>
      <c r="K27" s="19"/>
      <c r="L27" s="19"/>
    </row>
    <row r="28" spans="1:12" x14ac:dyDescent="0.25">
      <c r="A28" s="11">
        <v>7530</v>
      </c>
      <c r="B28" s="10"/>
      <c r="C28" s="10"/>
      <c r="D28" s="10"/>
      <c r="E28" s="10" t="s">
        <v>22</v>
      </c>
      <c r="F28" s="10"/>
      <c r="G28" s="27"/>
      <c r="H28" s="28">
        <v>8000</v>
      </c>
      <c r="I28" s="28">
        <v>0</v>
      </c>
      <c r="J28" s="28">
        <v>8244</v>
      </c>
      <c r="K28" s="28">
        <v>8700</v>
      </c>
      <c r="L28" s="28">
        <v>8700</v>
      </c>
    </row>
    <row r="29" spans="1:12" x14ac:dyDescent="0.25">
      <c r="A29" s="17"/>
      <c r="G29" s="29"/>
      <c r="H29" s="19"/>
      <c r="I29" s="31"/>
      <c r="K29" s="19"/>
      <c r="L29" s="19"/>
    </row>
    <row r="30" spans="1:12" x14ac:dyDescent="0.25">
      <c r="A30" s="17">
        <v>4981</v>
      </c>
      <c r="B30" s="32"/>
      <c r="C30" s="10"/>
      <c r="D30" s="10"/>
      <c r="E30" s="10" t="s">
        <v>23</v>
      </c>
      <c r="F30" s="10"/>
      <c r="G30" s="27"/>
      <c r="H30" s="33">
        <v>5000</v>
      </c>
      <c r="I30" s="11">
        <v>4692</v>
      </c>
      <c r="J30" s="33">
        <v>5000</v>
      </c>
      <c r="K30" s="33">
        <v>5000</v>
      </c>
      <c r="L30" s="33">
        <v>5000</v>
      </c>
    </row>
    <row r="31" spans="1:12" x14ac:dyDescent="0.25">
      <c r="A31" s="26"/>
      <c r="G31" s="29"/>
      <c r="H31" s="19"/>
      <c r="I31" s="29"/>
      <c r="K31" s="19"/>
      <c r="L31" s="19"/>
    </row>
    <row r="32" spans="1:12" x14ac:dyDescent="0.25">
      <c r="A32" s="11"/>
      <c r="B32" s="32"/>
      <c r="C32" s="10"/>
      <c r="D32" s="10"/>
      <c r="E32" s="10" t="s">
        <v>24</v>
      </c>
      <c r="F32" s="10"/>
      <c r="G32" s="10"/>
      <c r="H32" s="33">
        <v>300</v>
      </c>
      <c r="I32" s="33">
        <v>0</v>
      </c>
      <c r="J32" s="33">
        <v>300</v>
      </c>
      <c r="K32" s="33">
        <v>300</v>
      </c>
      <c r="L32" s="33">
        <v>300</v>
      </c>
    </row>
    <row r="33" spans="1:12" x14ac:dyDescent="0.25">
      <c r="A33" s="11">
        <v>2019</v>
      </c>
      <c r="B33" s="10"/>
      <c r="C33" s="10"/>
      <c r="D33" s="10"/>
      <c r="E33" s="10" t="s">
        <v>151</v>
      </c>
      <c r="F33" s="10"/>
      <c r="G33" s="10"/>
      <c r="H33" s="33">
        <v>2100</v>
      </c>
      <c r="I33" s="33">
        <v>2016</v>
      </c>
      <c r="J33" s="33">
        <v>2136</v>
      </c>
      <c r="K33" s="33">
        <v>2300</v>
      </c>
      <c r="L33" s="33">
        <v>2300</v>
      </c>
    </row>
    <row r="34" spans="1:12" x14ac:dyDescent="0.25">
      <c r="A34" s="11">
        <v>2029</v>
      </c>
      <c r="B34" s="10"/>
      <c r="C34" s="10"/>
      <c r="D34" s="10"/>
      <c r="E34" s="10" t="s">
        <v>25</v>
      </c>
      <c r="F34" s="10"/>
      <c r="G34" s="10"/>
      <c r="H34" s="33">
        <v>100</v>
      </c>
      <c r="I34" s="33">
        <v>224</v>
      </c>
      <c r="J34" s="33">
        <v>224</v>
      </c>
      <c r="K34" s="33">
        <v>100</v>
      </c>
      <c r="L34" s="33">
        <v>100</v>
      </c>
    </row>
    <row r="35" spans="1:12" x14ac:dyDescent="0.25">
      <c r="A35" s="138">
        <f>SUM(A10:A34)</f>
        <v>50702</v>
      </c>
      <c r="B35" s="36"/>
      <c r="C35" s="36"/>
      <c r="D35" s="36" t="s">
        <v>26</v>
      </c>
      <c r="E35" s="36"/>
      <c r="G35" s="36"/>
      <c r="H35" s="37">
        <f t="shared" ref="H35:L35" si="3">SUM(H10:H34)</f>
        <v>48491</v>
      </c>
      <c r="I35" s="35">
        <f t="shared" si="3"/>
        <v>30689.086965588183</v>
      </c>
      <c r="J35" s="35">
        <f t="shared" si="3"/>
        <v>51461.939897496719</v>
      </c>
      <c r="K35" s="35">
        <f t="shared" si="3"/>
        <v>53963.509856439807</v>
      </c>
      <c r="L35" s="35">
        <f t="shared" si="3"/>
        <v>55349.185349261796</v>
      </c>
    </row>
    <row r="36" spans="1:12" x14ac:dyDescent="0.25">
      <c r="A36" s="25"/>
      <c r="B36" s="15"/>
      <c r="C36" s="15" t="s">
        <v>27</v>
      </c>
      <c r="D36" s="15"/>
      <c r="E36" s="15"/>
      <c r="F36" s="15"/>
      <c r="G36" s="15"/>
      <c r="H36" s="26"/>
      <c r="I36" s="19"/>
      <c r="K36" s="19"/>
      <c r="L36" s="19"/>
    </row>
    <row r="37" spans="1:12" x14ac:dyDescent="0.25">
      <c r="A37" s="17">
        <v>-1310</v>
      </c>
      <c r="D37" t="s">
        <v>137</v>
      </c>
      <c r="H37" s="19"/>
      <c r="I37" s="19"/>
      <c r="K37" s="19">
        <v>0</v>
      </c>
      <c r="L37" s="19"/>
    </row>
    <row r="38" spans="1:12" x14ac:dyDescent="0.25">
      <c r="A38" s="17"/>
      <c r="D38" t="s">
        <v>141</v>
      </c>
      <c r="H38" s="19"/>
      <c r="I38" s="19">
        <v>-500</v>
      </c>
      <c r="J38">
        <v>-500</v>
      </c>
      <c r="K38" s="19">
        <v>0</v>
      </c>
      <c r="L38" s="19"/>
    </row>
    <row r="39" spans="1:12" x14ac:dyDescent="0.25">
      <c r="A39" s="11">
        <v>-16</v>
      </c>
      <c r="B39" s="39"/>
      <c r="D39" t="s">
        <v>28</v>
      </c>
      <c r="H39" s="19">
        <v>-25</v>
      </c>
      <c r="I39" s="124">
        <v>-595</v>
      </c>
      <c r="J39" s="68">
        <v>-1300</v>
      </c>
      <c r="K39" s="68">
        <v>-1300</v>
      </c>
      <c r="L39" s="68">
        <v>-1500</v>
      </c>
    </row>
    <row r="40" spans="1:12" ht="15.75" thickBot="1" x14ac:dyDescent="0.3">
      <c r="A40" s="40">
        <f>SUM(A35:A39)</f>
        <v>49376</v>
      </c>
      <c r="B40" s="41"/>
      <c r="C40" s="41"/>
      <c r="D40" s="41"/>
      <c r="E40" s="42" t="s">
        <v>29</v>
      </c>
      <c r="F40" s="41"/>
      <c r="G40" s="41"/>
      <c r="H40" s="40">
        <f>SUM(H35:H39)</f>
        <v>48466</v>
      </c>
      <c r="I40" s="40">
        <f>SUM(I35:I39)</f>
        <v>29594.086965588183</v>
      </c>
      <c r="J40" s="40">
        <f t="shared" ref="J40:L40" si="4">SUM(J35:J39)</f>
        <v>49661.939897496719</v>
      </c>
      <c r="K40" s="40">
        <f t="shared" si="4"/>
        <v>52663.509856439807</v>
      </c>
      <c r="L40" s="40">
        <f t="shared" si="4"/>
        <v>53849.185349261796</v>
      </c>
    </row>
    <row r="41" spans="1:12" ht="15.75" thickTop="1" x14ac:dyDescent="0.25">
      <c r="A41" s="44"/>
      <c r="B41" s="45"/>
      <c r="C41" s="45"/>
      <c r="D41" s="45" t="s">
        <v>30</v>
      </c>
      <c r="E41" s="45"/>
      <c r="F41" s="46"/>
      <c r="G41" s="45"/>
      <c r="H41" s="44"/>
      <c r="I41" s="44"/>
    </row>
    <row r="42" spans="1:12" x14ac:dyDescent="0.25">
      <c r="A42" s="44"/>
      <c r="B42" s="45"/>
      <c r="C42" s="45"/>
      <c r="D42" s="45"/>
      <c r="E42" s="45"/>
      <c r="F42" s="46"/>
      <c r="G42" s="45"/>
      <c r="H42" s="44"/>
      <c r="I42" s="44"/>
    </row>
    <row r="43" spans="1:12" x14ac:dyDescent="0.25">
      <c r="A43" s="47"/>
    </row>
    <row r="44" spans="1:12" x14ac:dyDescent="0.25">
      <c r="A44" s="2" t="s">
        <v>96</v>
      </c>
      <c r="B44" s="3"/>
      <c r="C44" s="3"/>
      <c r="D44" s="3"/>
      <c r="E44" s="3"/>
      <c r="F44" s="3"/>
      <c r="G44" s="3"/>
      <c r="H44" s="2" t="s">
        <v>103</v>
      </c>
      <c r="I44" s="2" t="s">
        <v>103</v>
      </c>
      <c r="J44" s="4" t="s">
        <v>103</v>
      </c>
      <c r="K44" s="2" t="s">
        <v>106</v>
      </c>
      <c r="L44" s="114" t="s">
        <v>113</v>
      </c>
    </row>
    <row r="45" spans="1:12" x14ac:dyDescent="0.25">
      <c r="A45" s="5" t="s">
        <v>1</v>
      </c>
      <c r="B45" s="1"/>
      <c r="C45" s="1"/>
      <c r="D45" s="1"/>
      <c r="E45" s="1"/>
      <c r="F45" s="1"/>
      <c r="G45" s="1"/>
      <c r="H45" s="6"/>
      <c r="I45" s="6" t="s">
        <v>1</v>
      </c>
      <c r="J45" s="6" t="s">
        <v>3</v>
      </c>
      <c r="K45" s="6"/>
      <c r="L45" s="6" t="s">
        <v>94</v>
      </c>
    </row>
    <row r="46" spans="1:12" x14ac:dyDescent="0.25">
      <c r="A46" s="8"/>
      <c r="B46" s="9"/>
      <c r="C46" s="9"/>
      <c r="D46" s="9"/>
      <c r="E46" s="9"/>
      <c r="F46" s="9"/>
      <c r="G46" s="10"/>
      <c r="H46" s="8" t="s">
        <v>2</v>
      </c>
      <c r="I46" s="108" t="s">
        <v>125</v>
      </c>
      <c r="J46" s="8" t="s">
        <v>4</v>
      </c>
      <c r="K46" s="8" t="s">
        <v>2</v>
      </c>
      <c r="L46" s="12"/>
    </row>
    <row r="47" spans="1:12" x14ac:dyDescent="0.25">
      <c r="A47" s="13" t="s">
        <v>5</v>
      </c>
      <c r="B47" s="48" t="s">
        <v>31</v>
      </c>
      <c r="C47" s="15"/>
      <c r="D47" s="15"/>
      <c r="E47" s="15"/>
      <c r="F47" s="15"/>
      <c r="G47" s="15"/>
      <c r="H47" s="49" t="s">
        <v>7</v>
      </c>
      <c r="I47" s="49" t="s">
        <v>7</v>
      </c>
      <c r="J47" s="16" t="s">
        <v>7</v>
      </c>
      <c r="K47" s="6" t="s">
        <v>7</v>
      </c>
      <c r="L47" s="6" t="s">
        <v>7</v>
      </c>
    </row>
    <row r="48" spans="1:12" x14ac:dyDescent="0.25">
      <c r="A48" s="17"/>
      <c r="B48" s="50"/>
      <c r="C48" t="s">
        <v>8</v>
      </c>
      <c r="H48" s="18"/>
      <c r="I48" s="19"/>
      <c r="K48" s="19"/>
      <c r="L48" s="19"/>
    </row>
    <row r="49" spans="1:12" x14ac:dyDescent="0.25">
      <c r="A49" s="17"/>
      <c r="B49" s="50"/>
      <c r="D49" t="s">
        <v>9</v>
      </c>
      <c r="H49" s="18"/>
      <c r="I49" s="19"/>
      <c r="K49" s="19"/>
      <c r="L49" s="19"/>
    </row>
    <row r="50" spans="1:12" x14ac:dyDescent="0.25">
      <c r="A50" s="18">
        <v>26077</v>
      </c>
      <c r="B50" s="51"/>
      <c r="C50" s="10"/>
      <c r="D50" s="10"/>
      <c r="E50" s="10" t="s">
        <v>32</v>
      </c>
      <c r="F50" s="10"/>
      <c r="G50" s="10"/>
      <c r="H50" s="11">
        <v>26197</v>
      </c>
      <c r="I50" s="11">
        <f>I8*A50/A8</f>
        <v>18757.367190613444</v>
      </c>
      <c r="J50" s="11">
        <f>J8*A50/A8</f>
        <v>28131.519291188983</v>
      </c>
      <c r="K50" s="11">
        <f>K8*A50/A8</f>
        <v>29968.285155562146</v>
      </c>
      <c r="L50" s="11">
        <f>L8*A50/A8</f>
        <v>31466.699413340255</v>
      </c>
    </row>
    <row r="51" spans="1:12" x14ac:dyDescent="0.25">
      <c r="A51" s="53"/>
      <c r="D51" t="s">
        <v>14</v>
      </c>
      <c r="H51" s="19"/>
      <c r="I51" s="19"/>
      <c r="K51" s="19"/>
      <c r="L51" s="19"/>
    </row>
    <row r="52" spans="1:12" x14ac:dyDescent="0.25">
      <c r="A52" s="18"/>
      <c r="B52" s="10"/>
      <c r="C52" s="10"/>
      <c r="D52" s="10"/>
      <c r="E52" s="10" t="s">
        <v>33</v>
      </c>
      <c r="F52" s="10"/>
      <c r="G52" s="10"/>
      <c r="H52" s="12">
        <v>60</v>
      </c>
      <c r="I52" s="52"/>
      <c r="J52" s="32">
        <v>60</v>
      </c>
      <c r="K52" s="12">
        <v>150</v>
      </c>
      <c r="L52" s="12">
        <v>150</v>
      </c>
    </row>
    <row r="53" spans="1:12" x14ac:dyDescent="0.25">
      <c r="A53" s="53"/>
      <c r="H53" s="19"/>
      <c r="I53" s="18"/>
      <c r="K53" s="19"/>
      <c r="L53" s="19"/>
    </row>
    <row r="54" spans="1:12" x14ac:dyDescent="0.25">
      <c r="A54" s="52">
        <v>941</v>
      </c>
      <c r="B54" s="10"/>
      <c r="C54" s="10"/>
      <c r="D54" s="10"/>
      <c r="E54" s="10" t="s">
        <v>34</v>
      </c>
      <c r="F54" s="10"/>
      <c r="G54" s="10"/>
      <c r="H54" s="52">
        <v>1000</v>
      </c>
      <c r="I54" s="52">
        <v>1061</v>
      </c>
      <c r="J54" s="52">
        <v>1061</v>
      </c>
      <c r="K54" s="52">
        <v>1100</v>
      </c>
      <c r="L54" s="52">
        <v>1100</v>
      </c>
    </row>
    <row r="55" spans="1:12" x14ac:dyDescent="0.25">
      <c r="A55" s="18"/>
      <c r="H55" s="19"/>
      <c r="I55" s="18"/>
      <c r="K55" s="19"/>
      <c r="L55" s="19"/>
    </row>
    <row r="56" spans="1:12" x14ac:dyDescent="0.25">
      <c r="A56" s="18">
        <v>632</v>
      </c>
      <c r="B56" s="10"/>
      <c r="C56" s="10"/>
      <c r="D56" s="10"/>
      <c r="E56" s="10" t="s">
        <v>35</v>
      </c>
      <c r="F56" s="10"/>
      <c r="G56" s="10"/>
      <c r="H56" s="12">
        <v>500</v>
      </c>
      <c r="I56" s="52">
        <f>284+270</f>
        <v>554</v>
      </c>
      <c r="J56" s="32">
        <v>700</v>
      </c>
      <c r="K56" s="12">
        <v>700</v>
      </c>
      <c r="L56" s="12">
        <v>700</v>
      </c>
    </row>
    <row r="57" spans="1:12" x14ac:dyDescent="0.25">
      <c r="A57" s="53"/>
      <c r="H57" s="19"/>
      <c r="I57" s="18"/>
      <c r="K57" s="19"/>
      <c r="L57" s="19"/>
    </row>
    <row r="58" spans="1:12" x14ac:dyDescent="0.25">
      <c r="A58" s="18"/>
      <c r="B58" s="10"/>
      <c r="C58" s="10"/>
      <c r="D58" s="10"/>
      <c r="E58" s="10" t="s">
        <v>36</v>
      </c>
      <c r="F58" s="10"/>
      <c r="G58" s="10"/>
      <c r="H58" s="12">
        <v>100</v>
      </c>
      <c r="I58" s="52"/>
      <c r="J58" s="32">
        <v>100</v>
      </c>
      <c r="K58" s="12">
        <v>100</v>
      </c>
      <c r="L58" s="12">
        <v>100</v>
      </c>
    </row>
    <row r="59" spans="1:12" x14ac:dyDescent="0.25">
      <c r="A59" s="53"/>
      <c r="H59" s="19"/>
      <c r="I59" s="18"/>
      <c r="K59" s="19"/>
      <c r="L59" s="19"/>
    </row>
    <row r="60" spans="1:12" x14ac:dyDescent="0.25">
      <c r="A60" s="18">
        <v>1026</v>
      </c>
      <c r="B60" s="10"/>
      <c r="C60" s="10"/>
      <c r="D60" s="10"/>
      <c r="E60" s="54" t="s">
        <v>37</v>
      </c>
      <c r="F60" s="10"/>
      <c r="G60" s="10"/>
      <c r="H60" s="52">
        <v>6350</v>
      </c>
      <c r="I60" s="52">
        <v>6581</v>
      </c>
      <c r="J60" s="52">
        <v>6582</v>
      </c>
      <c r="K60" s="52">
        <v>7250</v>
      </c>
      <c r="L60" s="52">
        <v>7250</v>
      </c>
    </row>
    <row r="61" spans="1:12" x14ac:dyDescent="0.25">
      <c r="A61" s="53"/>
      <c r="B61" s="15"/>
      <c r="C61" s="15"/>
      <c r="D61" s="15"/>
      <c r="E61" s="15"/>
      <c r="F61" s="15"/>
      <c r="G61" s="15"/>
      <c r="H61" s="19"/>
      <c r="I61" s="53"/>
      <c r="K61" s="19"/>
      <c r="L61" s="19"/>
    </row>
    <row r="62" spans="1:12" x14ac:dyDescent="0.25">
      <c r="A62" s="18">
        <v>248</v>
      </c>
      <c r="B62" s="10"/>
      <c r="C62" s="10"/>
      <c r="D62" s="10"/>
      <c r="E62" s="10" t="s">
        <v>38</v>
      </c>
      <c r="F62" s="10"/>
      <c r="G62" s="10"/>
      <c r="H62" s="52">
        <v>2000</v>
      </c>
      <c r="I62" s="52">
        <f>1078-270</f>
        <v>808</v>
      </c>
      <c r="J62" s="52">
        <v>808</v>
      </c>
      <c r="K62" s="52">
        <v>1500</v>
      </c>
      <c r="L62" s="52">
        <v>1500</v>
      </c>
    </row>
    <row r="63" spans="1:12" x14ac:dyDescent="0.25">
      <c r="A63" s="53"/>
      <c r="H63" s="19"/>
      <c r="I63" s="18"/>
      <c r="K63" s="19"/>
      <c r="L63" s="19"/>
    </row>
    <row r="64" spans="1:12" x14ac:dyDescent="0.25">
      <c r="A64" s="18"/>
      <c r="B64" s="10"/>
      <c r="C64" s="10"/>
      <c r="D64" s="10"/>
      <c r="E64" s="10" t="s">
        <v>39</v>
      </c>
      <c r="F64" s="10"/>
      <c r="G64" s="10"/>
      <c r="H64" s="12">
        <v>0</v>
      </c>
      <c r="I64" s="52">
        <v>6747</v>
      </c>
      <c r="J64" s="52">
        <v>6747</v>
      </c>
      <c r="K64" s="52">
        <v>22000</v>
      </c>
      <c r="L64" s="52">
        <v>0</v>
      </c>
    </row>
    <row r="65" spans="1:12" x14ac:dyDescent="0.25">
      <c r="A65" s="53"/>
      <c r="H65" s="19"/>
      <c r="I65" s="18"/>
      <c r="K65" s="19"/>
      <c r="L65" s="19"/>
    </row>
    <row r="66" spans="1:12" x14ac:dyDescent="0.25">
      <c r="A66" s="52">
        <v>6000</v>
      </c>
      <c r="B66" s="10"/>
      <c r="C66" s="10"/>
      <c r="D66" s="10"/>
      <c r="E66" s="10" t="s">
        <v>40</v>
      </c>
      <c r="F66" s="10"/>
      <c r="G66" s="10"/>
      <c r="H66" s="52">
        <v>6000</v>
      </c>
      <c r="I66" s="52"/>
      <c r="J66" s="52">
        <v>6000</v>
      </c>
      <c r="K66" s="52">
        <v>7000</v>
      </c>
      <c r="L66" s="52">
        <v>7000</v>
      </c>
    </row>
    <row r="67" spans="1:12" x14ac:dyDescent="0.25">
      <c r="A67" s="55">
        <f>SUM(A50:A66)</f>
        <v>34924</v>
      </c>
      <c r="B67" s="10"/>
      <c r="C67" s="10"/>
      <c r="D67" s="10"/>
      <c r="E67" s="10"/>
      <c r="F67" s="36" t="s">
        <v>26</v>
      </c>
      <c r="G67" s="10"/>
      <c r="H67" s="55">
        <f>SUM(H47:H66)</f>
        <v>42207</v>
      </c>
      <c r="I67" s="55">
        <f>SUM(I47:I66)</f>
        <v>34508.36719061344</v>
      </c>
      <c r="J67" s="55">
        <f t="shared" ref="J67:L67" si="5">SUM(J47:J66)</f>
        <v>50189.519291188983</v>
      </c>
      <c r="K67" s="55">
        <f t="shared" si="5"/>
        <v>69768.285155562146</v>
      </c>
      <c r="L67" s="55">
        <f t="shared" si="5"/>
        <v>49266.699413340255</v>
      </c>
    </row>
    <row r="68" spans="1:12" ht="15.75" thickBot="1" x14ac:dyDescent="0.3">
      <c r="A68" s="40">
        <f>A67</f>
        <v>34924</v>
      </c>
      <c r="B68" s="43"/>
      <c r="C68" s="56"/>
      <c r="D68" s="40"/>
      <c r="E68" s="43" t="s">
        <v>29</v>
      </c>
      <c r="F68" s="57"/>
      <c r="G68" s="56"/>
      <c r="H68" s="40">
        <f t="shared" ref="H68:L68" si="6">H67</f>
        <v>42207</v>
      </c>
      <c r="I68" s="40">
        <f t="shared" si="6"/>
        <v>34508.36719061344</v>
      </c>
      <c r="J68" s="40">
        <f t="shared" si="6"/>
        <v>50189.519291188983</v>
      </c>
      <c r="K68" s="40">
        <f t="shared" si="6"/>
        <v>69768.285155562146</v>
      </c>
      <c r="L68" s="40">
        <f t="shared" si="6"/>
        <v>49266.699413340255</v>
      </c>
    </row>
    <row r="69" spans="1:12" ht="15.75" thickTop="1" x14ac:dyDescent="0.25"/>
    <row r="70" spans="1:12" x14ac:dyDescent="0.25">
      <c r="F70" s="50"/>
    </row>
    <row r="71" spans="1:12" x14ac:dyDescent="0.25">
      <c r="A71" s="2" t="s">
        <v>96</v>
      </c>
      <c r="B71" s="3"/>
      <c r="C71" s="3"/>
      <c r="D71" s="3"/>
      <c r="E71" s="3"/>
      <c r="F71" s="3"/>
      <c r="G71" s="3"/>
      <c r="H71" s="2" t="s">
        <v>103</v>
      </c>
      <c r="I71" s="2" t="s">
        <v>103</v>
      </c>
      <c r="J71" s="4" t="s">
        <v>103</v>
      </c>
      <c r="K71" s="2" t="s">
        <v>106</v>
      </c>
      <c r="L71" s="114" t="s">
        <v>113</v>
      </c>
    </row>
    <row r="72" spans="1:12" x14ac:dyDescent="0.25">
      <c r="A72" s="5" t="s">
        <v>1</v>
      </c>
      <c r="B72" s="1"/>
      <c r="C72" s="1"/>
      <c r="D72" s="1"/>
      <c r="E72" s="1"/>
      <c r="F72" s="1"/>
      <c r="G72" s="1"/>
      <c r="H72" s="6"/>
      <c r="I72" s="6" t="s">
        <v>1</v>
      </c>
      <c r="J72" s="6" t="s">
        <v>3</v>
      </c>
      <c r="K72" s="6"/>
      <c r="L72" s="6" t="s">
        <v>94</v>
      </c>
    </row>
    <row r="73" spans="1:12" x14ac:dyDescent="0.25">
      <c r="A73" s="8"/>
      <c r="B73" s="9"/>
      <c r="C73" s="9"/>
      <c r="D73" s="9"/>
      <c r="E73" s="9"/>
      <c r="F73" s="9"/>
      <c r="G73" s="10"/>
      <c r="H73" s="8" t="s">
        <v>2</v>
      </c>
      <c r="I73" s="108" t="s">
        <v>125</v>
      </c>
      <c r="J73" s="8" t="s">
        <v>4</v>
      </c>
      <c r="K73" s="8" t="s">
        <v>2</v>
      </c>
      <c r="L73" s="12"/>
    </row>
    <row r="74" spans="1:12" x14ac:dyDescent="0.25">
      <c r="A74" s="13" t="s">
        <v>7</v>
      </c>
      <c r="B74" s="14" t="s">
        <v>41</v>
      </c>
      <c r="C74" s="15"/>
      <c r="D74" s="15"/>
      <c r="E74" s="15"/>
      <c r="F74" s="15"/>
      <c r="G74" s="15"/>
      <c r="H74" s="49" t="s">
        <v>7</v>
      </c>
      <c r="I74" s="49" t="s">
        <v>7</v>
      </c>
      <c r="J74" s="16" t="s">
        <v>7</v>
      </c>
      <c r="K74" s="6" t="s">
        <v>7</v>
      </c>
      <c r="L74" s="6" t="s">
        <v>7</v>
      </c>
    </row>
    <row r="75" spans="1:12" x14ac:dyDescent="0.25">
      <c r="A75" s="17"/>
      <c r="C75" t="s">
        <v>8</v>
      </c>
      <c r="H75" s="18"/>
      <c r="I75" s="19"/>
      <c r="K75" s="19"/>
      <c r="L75" s="19"/>
    </row>
    <row r="76" spans="1:12" x14ac:dyDescent="0.25">
      <c r="A76" s="17"/>
      <c r="D76" t="s">
        <v>42</v>
      </c>
      <c r="H76" s="18"/>
      <c r="I76" s="19"/>
      <c r="K76" s="19"/>
      <c r="L76" s="19"/>
    </row>
    <row r="77" spans="1:12" x14ac:dyDescent="0.25">
      <c r="A77" s="11">
        <v>250</v>
      </c>
      <c r="B77" s="10"/>
      <c r="C77" s="10"/>
      <c r="D77" s="10"/>
      <c r="E77" s="10" t="s">
        <v>150</v>
      </c>
      <c r="F77" s="10"/>
      <c r="G77" s="10"/>
      <c r="H77" s="12">
        <v>250</v>
      </c>
      <c r="I77" s="52"/>
      <c r="J77" s="32">
        <v>250</v>
      </c>
      <c r="K77" s="12">
        <v>270</v>
      </c>
      <c r="L77" s="12">
        <v>270</v>
      </c>
    </row>
    <row r="78" spans="1:12" x14ac:dyDescent="0.25">
      <c r="A78" s="25"/>
      <c r="D78" t="s">
        <v>14</v>
      </c>
      <c r="H78" s="19"/>
      <c r="I78" s="18"/>
      <c r="K78" s="19"/>
      <c r="L78" s="19"/>
    </row>
    <row r="79" spans="1:12" x14ac:dyDescent="0.25">
      <c r="A79" s="11">
        <v>2777</v>
      </c>
      <c r="B79" s="10"/>
      <c r="C79" s="10"/>
      <c r="D79" s="10"/>
      <c r="E79" s="10" t="s">
        <v>43</v>
      </c>
      <c r="F79" s="10"/>
      <c r="G79" s="10"/>
      <c r="H79" s="52">
        <v>2800</v>
      </c>
      <c r="I79" s="52">
        <v>2050</v>
      </c>
      <c r="J79" s="52">
        <v>2800</v>
      </c>
      <c r="K79" s="52">
        <v>3000</v>
      </c>
      <c r="L79" s="52">
        <v>3000</v>
      </c>
    </row>
    <row r="80" spans="1:12" x14ac:dyDescent="0.25">
      <c r="A80" s="58"/>
      <c r="B80" s="15"/>
      <c r="C80" s="15"/>
      <c r="D80" s="15"/>
      <c r="E80" s="15"/>
      <c r="F80" s="15"/>
      <c r="G80" s="15"/>
      <c r="H80" s="19"/>
      <c r="I80" s="53"/>
      <c r="J80" s="19"/>
      <c r="K80" s="19"/>
      <c r="L80" s="19"/>
    </row>
    <row r="81" spans="1:12" x14ac:dyDescent="0.25">
      <c r="A81" s="59">
        <v>3000</v>
      </c>
      <c r="B81" s="10"/>
      <c r="C81" s="10"/>
      <c r="D81" s="10"/>
      <c r="E81" s="54" t="s">
        <v>44</v>
      </c>
      <c r="F81" s="10"/>
      <c r="G81" s="10"/>
      <c r="H81" s="11">
        <v>3000</v>
      </c>
      <c r="I81" s="11">
        <v>3000</v>
      </c>
      <c r="J81" s="11">
        <v>3000</v>
      </c>
      <c r="K81" s="11">
        <v>0</v>
      </c>
      <c r="L81" s="11">
        <v>0</v>
      </c>
    </row>
    <row r="82" spans="1:12" x14ac:dyDescent="0.25">
      <c r="A82" s="20"/>
      <c r="H82" s="19"/>
      <c r="I82" s="18"/>
      <c r="J82" s="19"/>
      <c r="K82" s="19"/>
      <c r="L82" s="19"/>
    </row>
    <row r="83" spans="1:12" x14ac:dyDescent="0.25">
      <c r="A83" s="11">
        <v>900</v>
      </c>
      <c r="B83" s="10"/>
      <c r="C83" s="10"/>
      <c r="D83" s="10"/>
      <c r="E83" s="10" t="s">
        <v>95</v>
      </c>
      <c r="F83" s="10"/>
      <c r="G83" s="10"/>
      <c r="H83" s="52">
        <v>1570</v>
      </c>
      <c r="I83" s="52"/>
      <c r="J83" s="52">
        <v>1570</v>
      </c>
      <c r="K83" s="52">
        <v>1650</v>
      </c>
      <c r="L83" s="52">
        <v>1650</v>
      </c>
    </row>
    <row r="84" spans="1:12" x14ac:dyDescent="0.25">
      <c r="A84" s="17"/>
      <c r="H84" s="19"/>
      <c r="I84" s="18"/>
      <c r="J84" s="19"/>
      <c r="K84" s="19"/>
      <c r="L84" s="19"/>
    </row>
    <row r="85" spans="1:12" x14ac:dyDescent="0.25">
      <c r="A85" s="11">
        <v>6133</v>
      </c>
      <c r="B85" s="10"/>
      <c r="C85" s="10"/>
      <c r="D85" s="10"/>
      <c r="E85" s="10" t="s">
        <v>45</v>
      </c>
      <c r="F85" s="10"/>
      <c r="G85" s="10"/>
      <c r="H85" s="52">
        <v>5300</v>
      </c>
      <c r="I85" s="52">
        <v>3733</v>
      </c>
      <c r="J85" s="52">
        <v>5300</v>
      </c>
      <c r="K85" s="52">
        <v>6000</v>
      </c>
      <c r="L85" s="52">
        <v>6000</v>
      </c>
    </row>
    <row r="86" spans="1:12" x14ac:dyDescent="0.25">
      <c r="A86" s="17"/>
      <c r="H86" s="19"/>
      <c r="I86" s="18"/>
      <c r="J86" s="19"/>
      <c r="K86" s="19"/>
      <c r="L86" s="19"/>
    </row>
    <row r="87" spans="1:12" x14ac:dyDescent="0.25">
      <c r="A87" s="11">
        <v>1000</v>
      </c>
      <c r="B87" s="32"/>
      <c r="C87" s="10"/>
      <c r="D87" s="10"/>
      <c r="E87" s="10" t="s">
        <v>46</v>
      </c>
      <c r="F87" s="10"/>
      <c r="G87" s="27"/>
      <c r="H87" s="52">
        <v>1000</v>
      </c>
      <c r="I87" s="52"/>
      <c r="J87" s="52">
        <v>1000</v>
      </c>
      <c r="K87" s="52">
        <v>1000</v>
      </c>
      <c r="L87" s="52">
        <v>1000</v>
      </c>
    </row>
    <row r="88" spans="1:12" x14ac:dyDescent="0.25">
      <c r="A88" s="20"/>
      <c r="G88" s="29"/>
      <c r="H88" s="19"/>
      <c r="I88" s="18"/>
      <c r="J88" s="19"/>
      <c r="K88" s="19"/>
      <c r="L88" s="19"/>
    </row>
    <row r="89" spans="1:12" x14ac:dyDescent="0.25">
      <c r="A89" s="61"/>
      <c r="B89" s="10"/>
      <c r="C89" s="10"/>
      <c r="D89" s="10"/>
      <c r="E89" s="10" t="s">
        <v>47</v>
      </c>
      <c r="F89" s="10"/>
      <c r="G89" s="27"/>
      <c r="H89" s="52">
        <v>1800</v>
      </c>
      <c r="I89" s="52">
        <v>1154</v>
      </c>
      <c r="J89" s="52">
        <v>1154</v>
      </c>
      <c r="K89" s="52">
        <v>1300</v>
      </c>
      <c r="L89" s="52">
        <v>1300</v>
      </c>
    </row>
    <row r="90" spans="1:12" x14ac:dyDescent="0.25">
      <c r="A90" s="58"/>
      <c r="B90" s="15"/>
      <c r="C90" s="15"/>
      <c r="D90" s="15"/>
      <c r="F90" s="15"/>
      <c r="G90" s="30"/>
      <c r="H90" s="19"/>
      <c r="I90" s="53"/>
      <c r="J90" s="19"/>
      <c r="K90" s="19"/>
      <c r="L90" s="19"/>
    </row>
    <row r="91" spans="1:12" x14ac:dyDescent="0.25">
      <c r="A91" s="11">
        <v>28</v>
      </c>
      <c r="B91" s="10"/>
      <c r="C91" s="10"/>
      <c r="D91" s="10"/>
      <c r="E91" s="54" t="s">
        <v>48</v>
      </c>
      <c r="F91" s="54"/>
      <c r="G91" s="27"/>
      <c r="H91" s="12">
        <v>200</v>
      </c>
      <c r="I91" s="62"/>
      <c r="J91" s="12">
        <v>200</v>
      </c>
      <c r="K91" s="12">
        <v>200</v>
      </c>
      <c r="L91" s="12">
        <v>200</v>
      </c>
    </row>
    <row r="92" spans="1:12" ht="15.75" thickBot="1" x14ac:dyDescent="0.3">
      <c r="A92" s="63">
        <f>SUM(A77:A91)</f>
        <v>14088</v>
      </c>
      <c r="B92" s="64"/>
      <c r="C92" s="65"/>
      <c r="D92" s="65"/>
      <c r="E92" s="65" t="s">
        <v>29</v>
      </c>
      <c r="F92" s="65"/>
      <c r="G92" s="66"/>
      <c r="H92" s="63">
        <f t="shared" ref="H92:L92" si="7">SUM(H77:H91)</f>
        <v>15920</v>
      </c>
      <c r="I92" s="63">
        <f t="shared" si="7"/>
        <v>9937</v>
      </c>
      <c r="J92" s="63">
        <f t="shared" si="7"/>
        <v>15274</v>
      </c>
      <c r="K92" s="63">
        <f t="shared" si="7"/>
        <v>13420</v>
      </c>
      <c r="L92" s="63">
        <f t="shared" si="7"/>
        <v>13420</v>
      </c>
    </row>
    <row r="93" spans="1:12" ht="15.75" thickTop="1" x14ac:dyDescent="0.25">
      <c r="A93" s="21"/>
      <c r="F93" s="50"/>
      <c r="H93" s="67"/>
    </row>
    <row r="94" spans="1:12" x14ac:dyDescent="0.25">
      <c r="A94" s="21"/>
      <c r="F94" s="50"/>
      <c r="H94" s="67"/>
    </row>
    <row r="95" spans="1:12" x14ac:dyDescent="0.25">
      <c r="A95" s="2" t="s">
        <v>96</v>
      </c>
      <c r="B95" s="3"/>
      <c r="C95" s="3"/>
      <c r="D95" s="3"/>
      <c r="E95" s="3"/>
      <c r="F95" s="3"/>
      <c r="G95" s="3"/>
      <c r="H95" s="2" t="s">
        <v>103</v>
      </c>
      <c r="I95" s="2" t="s">
        <v>103</v>
      </c>
      <c r="J95" s="4" t="s">
        <v>103</v>
      </c>
      <c r="K95" s="2" t="s">
        <v>106</v>
      </c>
      <c r="L95" s="114" t="s">
        <v>113</v>
      </c>
    </row>
    <row r="96" spans="1:12" x14ac:dyDescent="0.25">
      <c r="A96" s="5" t="s">
        <v>1</v>
      </c>
      <c r="B96" s="1"/>
      <c r="C96" s="1"/>
      <c r="D96" s="1"/>
      <c r="E96" s="1"/>
      <c r="F96" s="1"/>
      <c r="G96" s="1"/>
      <c r="H96" s="6"/>
      <c r="I96" s="6" t="s">
        <v>1</v>
      </c>
      <c r="J96" s="6" t="s">
        <v>3</v>
      </c>
      <c r="K96" s="6"/>
      <c r="L96" s="6" t="s">
        <v>94</v>
      </c>
    </row>
    <row r="97" spans="1:12" x14ac:dyDescent="0.25">
      <c r="A97" s="8"/>
      <c r="B97" s="9"/>
      <c r="C97" s="9"/>
      <c r="D97" s="9"/>
      <c r="E97" s="9"/>
      <c r="F97" s="9"/>
      <c r="G97" s="10"/>
      <c r="H97" s="8" t="s">
        <v>2</v>
      </c>
      <c r="I97" s="108" t="s">
        <v>125</v>
      </c>
      <c r="J97" s="8" t="s">
        <v>4</v>
      </c>
      <c r="K97" s="8" t="s">
        <v>2</v>
      </c>
      <c r="L97" s="12"/>
    </row>
    <row r="98" spans="1:12" x14ac:dyDescent="0.25">
      <c r="A98" s="13" t="s">
        <v>5</v>
      </c>
      <c r="B98" s="14" t="s">
        <v>49</v>
      </c>
      <c r="C98" s="15"/>
      <c r="D98" s="15"/>
      <c r="E98" s="15"/>
      <c r="F98" s="15"/>
      <c r="G98" s="15"/>
      <c r="H98" s="49" t="s">
        <v>7</v>
      </c>
      <c r="I98" s="49" t="s">
        <v>7</v>
      </c>
      <c r="J98" s="16" t="s">
        <v>7</v>
      </c>
      <c r="K98" s="6" t="s">
        <v>7</v>
      </c>
      <c r="L98" s="6" t="s">
        <v>7</v>
      </c>
    </row>
    <row r="99" spans="1:12" x14ac:dyDescent="0.25">
      <c r="A99" s="17"/>
      <c r="C99" t="s">
        <v>8</v>
      </c>
      <c r="H99" s="18"/>
      <c r="I99" s="19"/>
      <c r="K99" s="19"/>
      <c r="L99" s="19"/>
    </row>
    <row r="100" spans="1:12" x14ac:dyDescent="0.25">
      <c r="A100" s="17"/>
      <c r="B100" s="50"/>
      <c r="D100" t="s">
        <v>9</v>
      </c>
      <c r="H100" s="18"/>
      <c r="I100" s="19"/>
      <c r="K100" s="19"/>
      <c r="L100" s="19"/>
    </row>
    <row r="101" spans="1:12" x14ac:dyDescent="0.25">
      <c r="A101" s="11">
        <v>82022</v>
      </c>
      <c r="B101" s="51"/>
      <c r="C101" s="10"/>
      <c r="D101" s="10"/>
      <c r="E101" s="10" t="s">
        <v>32</v>
      </c>
      <c r="F101" s="10"/>
      <c r="G101" s="10"/>
      <c r="H101" s="11">
        <v>82397</v>
      </c>
      <c r="I101" s="11">
        <f>I8*A101/A8</f>
        <v>58998.994198278022</v>
      </c>
      <c r="J101" s="11">
        <f>J8*A101/A8</f>
        <v>88484.238037423886</v>
      </c>
      <c r="K101" s="11">
        <f>K8*A101/A8</f>
        <v>94261.559421310667</v>
      </c>
      <c r="L101" s="11">
        <f>L8*A101/A8</f>
        <v>98974.6373923762</v>
      </c>
    </row>
    <row r="102" spans="1:12" x14ac:dyDescent="0.25">
      <c r="A102" s="25"/>
      <c r="D102" t="s">
        <v>50</v>
      </c>
      <c r="H102" s="19"/>
      <c r="I102" s="30"/>
      <c r="K102" s="19"/>
      <c r="L102" s="19"/>
    </row>
    <row r="103" spans="1:12" x14ac:dyDescent="0.25">
      <c r="A103" s="11">
        <v>1272</v>
      </c>
      <c r="B103" s="10"/>
      <c r="C103" s="10"/>
      <c r="D103" s="10"/>
      <c r="E103" s="10" t="s">
        <v>124</v>
      </c>
      <c r="F103" s="10"/>
      <c r="G103" s="10"/>
      <c r="H103" s="11">
        <v>1500</v>
      </c>
      <c r="I103" s="27"/>
      <c r="J103" s="11">
        <v>1500</v>
      </c>
      <c r="K103" s="11">
        <v>1700</v>
      </c>
      <c r="L103" s="11">
        <v>1400</v>
      </c>
    </row>
    <row r="104" spans="1:12" x14ac:dyDescent="0.25">
      <c r="A104" s="17"/>
      <c r="H104" s="19"/>
      <c r="I104" s="29"/>
      <c r="K104" s="19"/>
      <c r="L104" s="19"/>
    </row>
    <row r="105" spans="1:12" x14ac:dyDescent="0.25">
      <c r="A105" s="11">
        <v>17344</v>
      </c>
      <c r="B105" s="10"/>
      <c r="C105" s="10"/>
      <c r="D105" s="10"/>
      <c r="E105" s="10" t="s">
        <v>51</v>
      </c>
      <c r="F105" s="10"/>
      <c r="G105" s="10"/>
      <c r="H105" s="11">
        <v>14500</v>
      </c>
      <c r="I105" s="11">
        <v>12599</v>
      </c>
      <c r="J105" s="11">
        <v>14500</v>
      </c>
      <c r="K105" s="11">
        <v>17000</v>
      </c>
      <c r="L105" s="11">
        <v>17000</v>
      </c>
    </row>
    <row r="106" spans="1:12" x14ac:dyDescent="0.25">
      <c r="A106" s="25"/>
      <c r="B106" s="39"/>
      <c r="G106" s="29"/>
      <c r="H106" s="19"/>
      <c r="I106" s="25"/>
      <c r="K106" s="19"/>
      <c r="L106" s="19"/>
    </row>
    <row r="107" spans="1:12" x14ac:dyDescent="0.25">
      <c r="A107" s="11">
        <v>415</v>
      </c>
      <c r="B107" s="32"/>
      <c r="C107" s="10"/>
      <c r="D107" s="10"/>
      <c r="E107" s="10" t="s">
        <v>52</v>
      </c>
      <c r="F107" s="10"/>
      <c r="G107" s="27"/>
      <c r="H107" s="12">
        <v>500</v>
      </c>
      <c r="I107" s="11">
        <v>121</v>
      </c>
      <c r="J107" s="32">
        <v>500</v>
      </c>
      <c r="K107" s="12">
        <v>600</v>
      </c>
      <c r="L107" s="12">
        <v>600</v>
      </c>
    </row>
    <row r="108" spans="1:12" x14ac:dyDescent="0.25">
      <c r="A108" s="25"/>
      <c r="B108" s="39"/>
      <c r="G108" s="29"/>
      <c r="H108" s="19"/>
      <c r="I108" s="25"/>
      <c r="K108" s="19"/>
      <c r="L108" s="19"/>
    </row>
    <row r="109" spans="1:12" x14ac:dyDescent="0.25">
      <c r="A109" s="11">
        <v>434</v>
      </c>
      <c r="B109" s="32"/>
      <c r="C109" s="10"/>
      <c r="D109" s="10"/>
      <c r="E109" s="10" t="s">
        <v>53</v>
      </c>
      <c r="F109" s="10"/>
      <c r="G109" s="27"/>
      <c r="H109" s="12">
        <v>460</v>
      </c>
      <c r="I109" s="11">
        <v>1247</v>
      </c>
      <c r="J109" s="11">
        <v>1247</v>
      </c>
      <c r="K109" s="11">
        <v>1300</v>
      </c>
      <c r="L109" s="11">
        <v>1300</v>
      </c>
    </row>
    <row r="110" spans="1:12" x14ac:dyDescent="0.25">
      <c r="A110" s="25"/>
      <c r="B110" s="39"/>
      <c r="G110" s="29"/>
      <c r="H110" s="19"/>
      <c r="I110" s="25"/>
      <c r="K110" s="19"/>
      <c r="L110" s="19"/>
    </row>
    <row r="111" spans="1:12" x14ac:dyDescent="0.25">
      <c r="A111" s="11">
        <v>116</v>
      </c>
      <c r="B111" s="32"/>
      <c r="C111" s="10"/>
      <c r="D111" s="10"/>
      <c r="E111" s="10" t="s">
        <v>54</v>
      </c>
      <c r="F111" s="10"/>
      <c r="G111" s="27"/>
      <c r="H111" s="12">
        <v>100</v>
      </c>
      <c r="I111" s="11">
        <v>103</v>
      </c>
      <c r="J111" s="32">
        <v>150</v>
      </c>
      <c r="K111" s="12">
        <v>150</v>
      </c>
      <c r="L111" s="12">
        <v>150</v>
      </c>
    </row>
    <row r="112" spans="1:12" x14ac:dyDescent="0.25">
      <c r="A112" s="25"/>
      <c r="B112" s="39"/>
      <c r="G112" s="29"/>
      <c r="H112" s="19"/>
      <c r="I112" s="25"/>
      <c r="K112" s="19"/>
      <c r="L112" s="19"/>
    </row>
    <row r="113" spans="1:12" x14ac:dyDescent="0.25">
      <c r="A113" s="11">
        <v>694</v>
      </c>
      <c r="B113" s="32"/>
      <c r="C113" s="10"/>
      <c r="D113" s="10"/>
      <c r="E113" s="10" t="s">
        <v>55</v>
      </c>
      <c r="F113" s="10"/>
      <c r="G113" s="27"/>
      <c r="H113" s="12">
        <v>600</v>
      </c>
      <c r="I113" s="11">
        <v>388</v>
      </c>
      <c r="J113" s="32">
        <v>600</v>
      </c>
      <c r="K113" s="12">
        <v>600</v>
      </c>
      <c r="L113" s="12">
        <v>600</v>
      </c>
    </row>
    <row r="114" spans="1:12" x14ac:dyDescent="0.25">
      <c r="A114" s="25"/>
      <c r="B114" s="39"/>
      <c r="G114" s="29"/>
      <c r="H114" s="19"/>
      <c r="I114" s="25"/>
      <c r="K114" s="19"/>
      <c r="L114" s="19"/>
    </row>
    <row r="115" spans="1:12" x14ac:dyDescent="0.25">
      <c r="A115" s="11">
        <v>0</v>
      </c>
      <c r="B115" s="32"/>
      <c r="C115" s="10"/>
      <c r="D115" s="10"/>
      <c r="E115" s="10" t="s">
        <v>56</v>
      </c>
      <c r="F115" s="10"/>
      <c r="G115" s="27"/>
      <c r="H115" s="12">
        <v>100</v>
      </c>
      <c r="I115" s="11">
        <v>60</v>
      </c>
      <c r="J115" s="32">
        <v>100</v>
      </c>
      <c r="K115" s="12">
        <v>100</v>
      </c>
      <c r="L115" s="12">
        <v>100</v>
      </c>
    </row>
    <row r="116" spans="1:12" x14ac:dyDescent="0.25">
      <c r="A116" s="25"/>
      <c r="B116" s="39"/>
      <c r="D116" t="s">
        <v>57</v>
      </c>
      <c r="G116" s="29"/>
      <c r="H116" s="19"/>
      <c r="I116" s="25"/>
      <c r="K116" s="19"/>
      <c r="L116" s="19"/>
    </row>
    <row r="117" spans="1:12" x14ac:dyDescent="0.25">
      <c r="A117" s="17">
        <v>2337</v>
      </c>
      <c r="B117" s="39"/>
      <c r="E117" t="s">
        <v>58</v>
      </c>
      <c r="G117" s="29"/>
      <c r="H117" s="11">
        <v>2500</v>
      </c>
      <c r="I117" s="17">
        <v>696</v>
      </c>
      <c r="J117" s="11">
        <v>2500</v>
      </c>
      <c r="K117" s="11">
        <v>2700</v>
      </c>
      <c r="L117" s="11">
        <v>2700</v>
      </c>
    </row>
    <row r="118" spans="1:12" x14ac:dyDescent="0.25">
      <c r="A118" s="25"/>
      <c r="B118" s="15"/>
      <c r="C118" s="15"/>
      <c r="D118" s="15"/>
      <c r="E118" s="15"/>
      <c r="F118" s="15"/>
      <c r="G118" s="15"/>
      <c r="H118" s="19"/>
      <c r="I118" s="25"/>
      <c r="K118" s="19"/>
      <c r="L118" s="19"/>
    </row>
    <row r="119" spans="1:12" x14ac:dyDescent="0.25">
      <c r="A119" s="11">
        <v>1750</v>
      </c>
      <c r="B119" s="32"/>
      <c r="C119" s="10"/>
      <c r="D119" s="10"/>
      <c r="E119" s="10" t="s">
        <v>59</v>
      </c>
      <c r="F119" s="10"/>
      <c r="G119" s="27"/>
      <c r="H119" s="11">
        <v>1800</v>
      </c>
      <c r="I119" s="8"/>
      <c r="J119" s="33">
        <v>1800</v>
      </c>
      <c r="K119" s="11">
        <v>2000</v>
      </c>
      <c r="L119" s="11">
        <v>2000</v>
      </c>
    </row>
    <row r="120" spans="1:12" x14ac:dyDescent="0.25">
      <c r="A120" s="25"/>
      <c r="B120" s="39"/>
      <c r="D120" t="s">
        <v>14</v>
      </c>
      <c r="G120" s="29"/>
      <c r="H120" s="19"/>
      <c r="I120" s="25"/>
      <c r="K120" s="19"/>
      <c r="L120" s="19"/>
    </row>
    <row r="121" spans="1:12" x14ac:dyDescent="0.25">
      <c r="A121" s="17">
        <v>646</v>
      </c>
      <c r="B121" s="39"/>
      <c r="E121" t="s">
        <v>60</v>
      </c>
      <c r="G121" s="29"/>
      <c r="H121" s="11">
        <v>2200</v>
      </c>
      <c r="I121" s="11">
        <v>6168</v>
      </c>
      <c r="J121" s="33">
        <v>6168</v>
      </c>
      <c r="K121" s="11">
        <v>2300</v>
      </c>
      <c r="L121" s="11">
        <v>2300</v>
      </c>
    </row>
    <row r="122" spans="1:12" x14ac:dyDescent="0.25">
      <c r="A122" s="25"/>
      <c r="B122" s="15"/>
      <c r="C122" s="15"/>
      <c r="D122" s="15"/>
      <c r="E122" s="15"/>
      <c r="F122" s="15"/>
      <c r="G122" s="15"/>
      <c r="H122" s="19"/>
      <c r="I122" s="31"/>
      <c r="J122" s="125"/>
      <c r="K122" s="19"/>
      <c r="L122" s="19"/>
    </row>
    <row r="123" spans="1:12" x14ac:dyDescent="0.25">
      <c r="A123" s="11"/>
      <c r="B123" s="32"/>
      <c r="C123" s="10"/>
      <c r="D123" s="10"/>
      <c r="E123" s="54" t="s">
        <v>61</v>
      </c>
      <c r="F123" s="10"/>
      <c r="G123" s="27"/>
      <c r="H123" s="52">
        <v>1000</v>
      </c>
      <c r="I123" s="59"/>
      <c r="J123" s="52">
        <v>1000</v>
      </c>
      <c r="K123" s="52">
        <v>1000</v>
      </c>
      <c r="L123" s="52">
        <v>1000</v>
      </c>
    </row>
    <row r="124" spans="1:12" x14ac:dyDescent="0.25">
      <c r="A124" s="11">
        <v>4000</v>
      </c>
      <c r="B124" s="32"/>
      <c r="C124" s="10"/>
      <c r="D124" s="10"/>
      <c r="E124" s="10" t="s">
        <v>62</v>
      </c>
      <c r="F124" s="10"/>
      <c r="G124" s="10"/>
      <c r="H124" s="52">
        <v>4000</v>
      </c>
      <c r="I124" s="52"/>
      <c r="J124" s="52">
        <v>4000</v>
      </c>
      <c r="K124" s="52">
        <v>4000</v>
      </c>
      <c r="L124" s="52">
        <v>4000</v>
      </c>
    </row>
    <row r="125" spans="1:12" x14ac:dyDescent="0.25">
      <c r="A125" s="11">
        <v>0</v>
      </c>
      <c r="B125" s="32"/>
      <c r="C125" s="10"/>
      <c r="D125" s="10"/>
      <c r="E125" s="10" t="s">
        <v>114</v>
      </c>
      <c r="F125" s="10"/>
      <c r="G125" s="10"/>
      <c r="H125" s="52">
        <v>500</v>
      </c>
      <c r="I125" s="70"/>
      <c r="J125" s="52">
        <v>500</v>
      </c>
      <c r="K125" s="52">
        <v>600</v>
      </c>
      <c r="L125" s="52">
        <v>600</v>
      </c>
    </row>
    <row r="126" spans="1:12" x14ac:dyDescent="0.25">
      <c r="A126" s="11">
        <v>520</v>
      </c>
      <c r="B126" s="32"/>
      <c r="C126" s="10"/>
      <c r="D126" s="10"/>
      <c r="E126" s="10" t="s">
        <v>119</v>
      </c>
      <c r="F126" s="10"/>
      <c r="G126" s="10"/>
      <c r="H126" s="143">
        <v>550</v>
      </c>
      <c r="I126" s="70"/>
      <c r="J126" s="143">
        <v>550</v>
      </c>
      <c r="K126" s="143">
        <v>550</v>
      </c>
      <c r="L126" s="143">
        <v>550</v>
      </c>
    </row>
    <row r="127" spans="1:12" x14ac:dyDescent="0.25">
      <c r="A127" s="11"/>
      <c r="B127" s="32"/>
      <c r="C127" s="10"/>
      <c r="D127" s="10"/>
      <c r="E127" s="54" t="s">
        <v>63</v>
      </c>
      <c r="F127" s="10"/>
      <c r="G127" s="10"/>
      <c r="H127" s="18"/>
      <c r="I127" s="70"/>
      <c r="J127" s="18"/>
      <c r="K127" s="18"/>
      <c r="L127" s="19"/>
    </row>
    <row r="128" spans="1:12" x14ac:dyDescent="0.25">
      <c r="A128" s="71">
        <f>SUM(A100:A127)</f>
        <v>111550</v>
      </c>
      <c r="B128" s="72"/>
      <c r="C128" s="36"/>
      <c r="D128" s="36"/>
      <c r="E128" s="36"/>
      <c r="F128" s="36" t="s">
        <v>26</v>
      </c>
      <c r="G128" s="36"/>
      <c r="H128" s="73">
        <f t="shared" ref="H128:L128" si="8">SUM(H101:H127)</f>
        <v>112707</v>
      </c>
      <c r="I128" s="73">
        <f t="shared" si="8"/>
        <v>80380.994198278029</v>
      </c>
      <c r="J128" s="73">
        <f t="shared" si="8"/>
        <v>123599.23803742389</v>
      </c>
      <c r="K128" s="73">
        <f t="shared" si="8"/>
        <v>128861.55942131067</v>
      </c>
      <c r="L128" s="73">
        <f t="shared" si="8"/>
        <v>133274.6373923762</v>
      </c>
    </row>
    <row r="129" spans="1:12" x14ac:dyDescent="0.25">
      <c r="A129" s="25"/>
      <c r="C129" t="s">
        <v>64</v>
      </c>
      <c r="H129" s="18"/>
      <c r="I129" s="29"/>
      <c r="K129" s="19"/>
      <c r="L129" s="19"/>
    </row>
    <row r="130" spans="1:12" x14ac:dyDescent="0.25">
      <c r="A130" s="11">
        <v>-117</v>
      </c>
      <c r="B130" s="10"/>
      <c r="C130" s="10"/>
      <c r="D130" s="10"/>
      <c r="E130" s="10" t="s">
        <v>127</v>
      </c>
      <c r="F130" s="10"/>
      <c r="G130" s="10"/>
      <c r="H130" s="12">
        <v>-2600</v>
      </c>
      <c r="I130" s="11"/>
      <c r="J130" s="12">
        <v>0</v>
      </c>
      <c r="K130" s="12">
        <v>0</v>
      </c>
      <c r="L130" s="12">
        <v>0</v>
      </c>
    </row>
    <row r="131" spans="1:12" x14ac:dyDescent="0.25">
      <c r="A131" s="69">
        <v>-500</v>
      </c>
      <c r="B131" s="32"/>
      <c r="C131" s="10"/>
      <c r="D131" s="10"/>
      <c r="E131" s="10" t="s">
        <v>65</v>
      </c>
      <c r="F131" s="10"/>
      <c r="G131" s="10"/>
      <c r="H131" s="117">
        <v>-500</v>
      </c>
      <c r="I131" s="69">
        <v>-500</v>
      </c>
      <c r="J131" s="117">
        <v>-500</v>
      </c>
      <c r="K131" s="117">
        <v>-500</v>
      </c>
      <c r="L131" s="117">
        <v>-500</v>
      </c>
    </row>
    <row r="132" spans="1:12" x14ac:dyDescent="0.25">
      <c r="A132" s="69">
        <v>-2431</v>
      </c>
      <c r="B132" s="32"/>
      <c r="C132" s="10"/>
      <c r="D132" s="10"/>
      <c r="E132" s="10" t="s">
        <v>66</v>
      </c>
      <c r="F132" s="10"/>
      <c r="G132" s="10"/>
      <c r="H132" s="19">
        <v>-58</v>
      </c>
      <c r="I132" s="69">
        <v>-58</v>
      </c>
      <c r="J132" s="19">
        <v>-58</v>
      </c>
      <c r="K132" s="19">
        <v>-58</v>
      </c>
      <c r="L132" s="19">
        <v>-58</v>
      </c>
    </row>
    <row r="133" spans="1:12" x14ac:dyDescent="0.25">
      <c r="A133" s="35">
        <f>SUM(A130:A132)</f>
        <v>-3048</v>
      </c>
      <c r="B133" s="72"/>
      <c r="C133" s="36"/>
      <c r="D133" s="36"/>
      <c r="E133" s="36"/>
      <c r="F133" s="36" t="s">
        <v>67</v>
      </c>
      <c r="G133" s="74"/>
      <c r="H133" s="35">
        <f t="shared" ref="H133:L133" si="9">SUM(H130:H132)</f>
        <v>-3158</v>
      </c>
      <c r="I133" s="35">
        <f t="shared" si="9"/>
        <v>-558</v>
      </c>
      <c r="J133" s="35">
        <f t="shared" si="9"/>
        <v>-558</v>
      </c>
      <c r="K133" s="35">
        <f t="shared" si="9"/>
        <v>-558</v>
      </c>
      <c r="L133" s="35">
        <f t="shared" si="9"/>
        <v>-558</v>
      </c>
    </row>
    <row r="134" spans="1:12" ht="15.75" thickBot="1" x14ac:dyDescent="0.3">
      <c r="A134" s="40">
        <f>SUM(A128+A133)</f>
        <v>108502</v>
      </c>
      <c r="B134" s="75"/>
      <c r="C134" s="41"/>
      <c r="D134" s="41"/>
      <c r="E134" s="42" t="s">
        <v>29</v>
      </c>
      <c r="F134" s="41"/>
      <c r="G134" s="41"/>
      <c r="H134" s="40">
        <f t="shared" ref="H134:L134" si="10">SUM(H128+H133)</f>
        <v>109549</v>
      </c>
      <c r="I134" s="40">
        <f t="shared" si="10"/>
        <v>79822.994198278029</v>
      </c>
      <c r="J134" s="40">
        <f t="shared" si="10"/>
        <v>123041.23803742389</v>
      </c>
      <c r="K134" s="40">
        <f t="shared" si="10"/>
        <v>128303.55942131067</v>
      </c>
      <c r="L134" s="40">
        <f t="shared" si="10"/>
        <v>132716.6373923762</v>
      </c>
    </row>
    <row r="135" spans="1:12" ht="15.75" thickTop="1" x14ac:dyDescent="0.25">
      <c r="A135" s="76"/>
      <c r="B135" s="77"/>
      <c r="C135" s="77"/>
      <c r="D135" s="77"/>
      <c r="E135" s="77"/>
      <c r="F135" s="78"/>
      <c r="G135" s="77"/>
      <c r="H135" s="76"/>
      <c r="I135" s="76"/>
    </row>
    <row r="136" spans="1:12" x14ac:dyDescent="0.25">
      <c r="A136" s="76"/>
      <c r="B136" s="77"/>
      <c r="C136" s="77"/>
      <c r="D136" s="77"/>
      <c r="E136" s="77"/>
      <c r="F136" s="78"/>
      <c r="G136" s="77"/>
      <c r="H136" s="76"/>
      <c r="I136" s="76"/>
    </row>
    <row r="137" spans="1:12" x14ac:dyDescent="0.25">
      <c r="A137" s="7"/>
      <c r="B137" s="50"/>
      <c r="H137" s="79"/>
    </row>
    <row r="138" spans="1:12" x14ac:dyDescent="0.25">
      <c r="A138" s="2" t="s">
        <v>96</v>
      </c>
      <c r="B138" s="3"/>
      <c r="C138" s="3"/>
      <c r="D138" s="3"/>
      <c r="E138" s="3"/>
      <c r="F138" s="3"/>
      <c r="G138" s="3"/>
      <c r="H138" s="2" t="s">
        <v>103</v>
      </c>
      <c r="I138" s="2" t="s">
        <v>103</v>
      </c>
      <c r="J138" s="4" t="s">
        <v>103</v>
      </c>
      <c r="K138" s="2" t="s">
        <v>106</v>
      </c>
      <c r="L138" s="114" t="s">
        <v>113</v>
      </c>
    </row>
    <row r="139" spans="1:12" x14ac:dyDescent="0.25">
      <c r="A139" s="5" t="s">
        <v>1</v>
      </c>
      <c r="B139" s="1"/>
      <c r="C139" s="1"/>
      <c r="D139" s="1"/>
      <c r="E139" s="1"/>
      <c r="F139" s="1"/>
      <c r="G139" s="1"/>
      <c r="H139" s="6"/>
      <c r="I139" s="6" t="s">
        <v>1</v>
      </c>
      <c r="J139" s="6" t="s">
        <v>3</v>
      </c>
      <c r="K139" s="6"/>
      <c r="L139" s="6" t="s">
        <v>94</v>
      </c>
    </row>
    <row r="140" spans="1:12" x14ac:dyDescent="0.25">
      <c r="A140" s="8"/>
      <c r="B140" s="9"/>
      <c r="C140" s="9"/>
      <c r="D140" s="9"/>
      <c r="E140" s="9"/>
      <c r="F140" s="9"/>
      <c r="G140" s="10"/>
      <c r="H140" s="8" t="s">
        <v>2</v>
      </c>
      <c r="I140" s="108" t="s">
        <v>125</v>
      </c>
      <c r="J140" s="8" t="s">
        <v>4</v>
      </c>
      <c r="K140" s="8" t="s">
        <v>2</v>
      </c>
      <c r="L140" s="12"/>
    </row>
    <row r="141" spans="1:12" x14ac:dyDescent="0.25">
      <c r="A141" s="13" t="s">
        <v>5</v>
      </c>
      <c r="B141" s="14" t="s">
        <v>68</v>
      </c>
      <c r="C141" s="15"/>
      <c r="D141" s="15"/>
      <c r="E141" s="15"/>
      <c r="F141" s="15"/>
      <c r="G141" s="15"/>
      <c r="H141" s="49" t="s">
        <v>7</v>
      </c>
      <c r="I141" s="49" t="s">
        <v>7</v>
      </c>
      <c r="J141" s="16" t="s">
        <v>7</v>
      </c>
      <c r="K141" s="6" t="s">
        <v>7</v>
      </c>
      <c r="L141" s="6" t="s">
        <v>7</v>
      </c>
    </row>
    <row r="142" spans="1:12" x14ac:dyDescent="0.25">
      <c r="A142" s="17"/>
      <c r="B142" s="50"/>
      <c r="C142" t="s">
        <v>8</v>
      </c>
      <c r="H142" s="6"/>
      <c r="I142" s="19"/>
      <c r="K142" s="19"/>
      <c r="L142" s="19"/>
    </row>
    <row r="143" spans="1:12" x14ac:dyDescent="0.25">
      <c r="A143" s="17"/>
      <c r="B143" s="50"/>
      <c r="D143" t="s">
        <v>9</v>
      </c>
      <c r="H143" s="6"/>
      <c r="I143" s="19"/>
      <c r="K143" s="19"/>
      <c r="L143" s="19"/>
    </row>
    <row r="144" spans="1:12" x14ac:dyDescent="0.25">
      <c r="A144" s="11">
        <v>72566</v>
      </c>
      <c r="B144" s="51"/>
      <c r="C144" s="10"/>
      <c r="D144" s="10"/>
      <c r="E144" s="10" t="s">
        <v>32</v>
      </c>
      <c r="F144" s="10"/>
      <c r="G144" s="10"/>
      <c r="H144" s="11">
        <v>72898</v>
      </c>
      <c r="I144" s="11">
        <f>I8*A144/A8</f>
        <v>52197.227731489635</v>
      </c>
      <c r="J144" s="11">
        <f>J8*A144/A8</f>
        <v>78283.231540607419</v>
      </c>
      <c r="K144" s="11">
        <f>K8*A144/A8</f>
        <v>83394.507826763918</v>
      </c>
      <c r="L144" s="11">
        <f>L8*A144/A8</f>
        <v>87564.233218102119</v>
      </c>
    </row>
    <row r="145" spans="1:12" x14ac:dyDescent="0.25">
      <c r="A145" s="25"/>
      <c r="D145" t="s">
        <v>50</v>
      </c>
      <c r="H145" s="19"/>
      <c r="I145" s="19"/>
      <c r="K145" s="19"/>
      <c r="L145" s="19"/>
    </row>
    <row r="146" spans="1:12" x14ac:dyDescent="0.25">
      <c r="A146" s="11">
        <v>447</v>
      </c>
      <c r="B146" s="10"/>
      <c r="C146" s="10"/>
      <c r="D146" s="10"/>
      <c r="E146" s="10" t="s">
        <v>52</v>
      </c>
      <c r="F146" s="10"/>
      <c r="G146" s="10"/>
      <c r="H146" s="12">
        <v>600</v>
      </c>
      <c r="I146" s="52">
        <v>411</v>
      </c>
      <c r="J146" s="32">
        <v>600</v>
      </c>
      <c r="K146" s="12">
        <v>600</v>
      </c>
      <c r="L146" s="12">
        <v>600</v>
      </c>
    </row>
    <row r="147" spans="1:12" x14ac:dyDescent="0.25">
      <c r="A147" s="25"/>
      <c r="B147" s="15"/>
      <c r="C147" s="15"/>
      <c r="D147" s="15"/>
      <c r="E147" s="15"/>
      <c r="F147" s="15"/>
      <c r="G147" s="15"/>
      <c r="H147" s="19"/>
      <c r="I147" s="53"/>
      <c r="K147" s="19"/>
      <c r="L147" s="19"/>
    </row>
    <row r="148" spans="1:12" x14ac:dyDescent="0.25">
      <c r="A148" s="11">
        <v>948</v>
      </c>
      <c r="B148" s="10"/>
      <c r="C148" s="10"/>
      <c r="D148" s="10"/>
      <c r="E148" s="10" t="s">
        <v>120</v>
      </c>
      <c r="F148" s="10"/>
      <c r="G148" s="10"/>
      <c r="H148" s="12">
        <v>980</v>
      </c>
      <c r="I148" s="52">
        <v>948</v>
      </c>
      <c r="J148" s="10">
        <v>948</v>
      </c>
      <c r="K148" s="12">
        <v>1000</v>
      </c>
      <c r="L148" s="12">
        <v>1000</v>
      </c>
    </row>
    <row r="149" spans="1:12" x14ac:dyDescent="0.25">
      <c r="A149" s="17"/>
      <c r="H149" s="19"/>
      <c r="I149" s="18"/>
      <c r="K149" s="19"/>
      <c r="L149" s="19"/>
    </row>
    <row r="150" spans="1:12" x14ac:dyDescent="0.25">
      <c r="A150" s="11">
        <v>775</v>
      </c>
      <c r="B150" s="10"/>
      <c r="C150" s="10"/>
      <c r="D150" s="10"/>
      <c r="E150" s="10" t="s">
        <v>69</v>
      </c>
      <c r="F150" s="10"/>
      <c r="G150" s="10"/>
      <c r="H150" s="11">
        <v>800</v>
      </c>
      <c r="I150" s="11"/>
      <c r="J150" s="11">
        <v>800</v>
      </c>
      <c r="K150" s="11">
        <v>800</v>
      </c>
      <c r="L150" s="11">
        <v>800</v>
      </c>
    </row>
    <row r="151" spans="1:12" x14ac:dyDescent="0.25">
      <c r="A151" s="25"/>
      <c r="D151" t="s">
        <v>57</v>
      </c>
      <c r="H151" s="19"/>
      <c r="I151" s="18"/>
      <c r="K151" s="19"/>
      <c r="L151" s="19"/>
    </row>
    <row r="152" spans="1:12" x14ac:dyDescent="0.25">
      <c r="A152" s="11">
        <v>519</v>
      </c>
      <c r="B152" s="10"/>
      <c r="C152" s="10"/>
      <c r="D152" s="10"/>
      <c r="E152" s="10" t="s">
        <v>58</v>
      </c>
      <c r="F152" s="10"/>
      <c r="G152" s="10"/>
      <c r="H152" s="12">
        <v>500</v>
      </c>
      <c r="I152" s="52"/>
      <c r="J152" s="32">
        <v>500</v>
      </c>
      <c r="K152" s="12">
        <v>550</v>
      </c>
      <c r="L152" s="12">
        <v>550</v>
      </c>
    </row>
    <row r="153" spans="1:12" x14ac:dyDescent="0.25">
      <c r="A153" s="26"/>
      <c r="D153" t="s">
        <v>14</v>
      </c>
      <c r="H153" s="19"/>
      <c r="I153" s="18"/>
      <c r="K153" s="19"/>
      <c r="L153" s="19"/>
    </row>
    <row r="154" spans="1:12" x14ac:dyDescent="0.25">
      <c r="A154" s="11">
        <v>8880</v>
      </c>
      <c r="B154" s="32"/>
      <c r="C154" s="10"/>
      <c r="D154" s="10"/>
      <c r="E154" s="10" t="s">
        <v>70</v>
      </c>
      <c r="F154" s="10"/>
      <c r="G154" s="10"/>
      <c r="H154" s="52">
        <v>9000</v>
      </c>
      <c r="I154" s="52">
        <v>6860</v>
      </c>
      <c r="J154" s="52">
        <v>9000</v>
      </c>
      <c r="K154" s="52">
        <v>10000</v>
      </c>
      <c r="L154" s="52">
        <v>10500</v>
      </c>
    </row>
    <row r="155" spans="1:12" x14ac:dyDescent="0.25">
      <c r="A155" s="17"/>
      <c r="H155" s="19"/>
      <c r="I155" s="18"/>
      <c r="K155" s="19"/>
      <c r="L155" s="19"/>
    </row>
    <row r="156" spans="1:12" x14ac:dyDescent="0.25">
      <c r="A156" s="11">
        <v>-70</v>
      </c>
      <c r="B156" s="10"/>
      <c r="C156" s="10"/>
      <c r="D156" s="10"/>
      <c r="E156" s="10" t="s">
        <v>71</v>
      </c>
      <c r="F156" s="10"/>
      <c r="G156" s="10"/>
      <c r="H156" s="12">
        <v>300</v>
      </c>
      <c r="I156" s="11"/>
      <c r="J156" s="32">
        <v>300</v>
      </c>
      <c r="K156" s="12">
        <v>300</v>
      </c>
      <c r="L156" s="12">
        <v>300</v>
      </c>
    </row>
    <row r="157" spans="1:12" x14ac:dyDescent="0.25">
      <c r="A157" s="17"/>
      <c r="H157" s="19"/>
      <c r="I157" s="18"/>
      <c r="K157" s="19"/>
      <c r="L157" s="19"/>
    </row>
    <row r="158" spans="1:12" x14ac:dyDescent="0.25">
      <c r="A158" s="11">
        <v>95</v>
      </c>
      <c r="B158" s="10"/>
      <c r="C158" s="10"/>
      <c r="D158" s="10"/>
      <c r="E158" s="10" t="s">
        <v>72</v>
      </c>
      <c r="F158" s="10"/>
      <c r="G158" s="10"/>
      <c r="H158" s="12">
        <v>100</v>
      </c>
      <c r="I158" s="52">
        <v>95</v>
      </c>
      <c r="J158" s="32">
        <v>95</v>
      </c>
      <c r="K158" s="12">
        <v>100</v>
      </c>
      <c r="L158" s="12">
        <v>100</v>
      </c>
    </row>
    <row r="159" spans="1:12" x14ac:dyDescent="0.25">
      <c r="A159" s="49"/>
      <c r="H159" s="19"/>
      <c r="I159" s="18"/>
      <c r="K159" s="19"/>
      <c r="L159" s="19"/>
    </row>
    <row r="160" spans="1:12" x14ac:dyDescent="0.25">
      <c r="A160" s="11">
        <v>3</v>
      </c>
      <c r="B160" s="10"/>
      <c r="C160" s="10"/>
      <c r="D160" s="10"/>
      <c r="E160" s="10" t="s">
        <v>73</v>
      </c>
      <c r="F160" s="10"/>
      <c r="G160" s="10"/>
      <c r="H160" s="52"/>
      <c r="I160" s="11">
        <v>60</v>
      </c>
      <c r="J160" s="11"/>
      <c r="K160" s="52"/>
      <c r="L160" s="52"/>
    </row>
    <row r="161" spans="1:12" x14ac:dyDescent="0.25">
      <c r="A161" s="81">
        <f>SUM(A144:A160)</f>
        <v>84163</v>
      </c>
      <c r="B161" s="36"/>
      <c r="C161" s="36"/>
      <c r="D161" s="36"/>
      <c r="E161" s="36"/>
      <c r="F161" s="36" t="s">
        <v>26</v>
      </c>
      <c r="G161" s="36"/>
      <c r="H161" s="73">
        <f>SUM(H144:H160)</f>
        <v>85178</v>
      </c>
      <c r="I161" s="73">
        <f>SUM(I144:I160)</f>
        <v>60571.227731489635</v>
      </c>
      <c r="J161" s="73">
        <f t="shared" ref="J161:L161" si="11">SUM(J144:J160)</f>
        <v>90526.231540607419</v>
      </c>
      <c r="K161" s="73">
        <f t="shared" si="11"/>
        <v>96744.507826763918</v>
      </c>
      <c r="L161" s="73">
        <f t="shared" si="11"/>
        <v>101414.23321810212</v>
      </c>
    </row>
    <row r="162" spans="1:12" x14ac:dyDescent="0.25">
      <c r="A162" s="25"/>
      <c r="C162" t="s">
        <v>27</v>
      </c>
      <c r="H162" s="18"/>
      <c r="I162" s="19"/>
      <c r="K162" s="19"/>
      <c r="L162" s="19"/>
    </row>
    <row r="163" spans="1:12" x14ac:dyDescent="0.25">
      <c r="A163" s="17"/>
      <c r="D163" t="s">
        <v>74</v>
      </c>
      <c r="H163" s="18"/>
      <c r="I163" s="29"/>
      <c r="K163" s="19"/>
      <c r="L163" s="19"/>
    </row>
    <row r="164" spans="1:12" x14ac:dyDescent="0.25">
      <c r="A164" s="60">
        <v>-64014</v>
      </c>
      <c r="B164" s="10"/>
      <c r="C164" s="10"/>
      <c r="D164" s="10"/>
      <c r="E164" s="10" t="s">
        <v>75</v>
      </c>
      <c r="F164" s="10"/>
      <c r="G164" s="10"/>
      <c r="H164" s="52">
        <v>-58000</v>
      </c>
      <c r="I164" s="52">
        <v>-60944</v>
      </c>
      <c r="J164" s="52">
        <v>-80000</v>
      </c>
      <c r="K164" s="52">
        <v>-84000</v>
      </c>
      <c r="L164" s="52">
        <v>-88000</v>
      </c>
    </row>
    <row r="165" spans="1:12" x14ac:dyDescent="0.25">
      <c r="A165" s="81">
        <f>SUM(A163:A164)</f>
        <v>-64014</v>
      </c>
      <c r="B165" s="72"/>
      <c r="C165" s="36"/>
      <c r="D165" s="36"/>
      <c r="E165" s="36"/>
      <c r="F165" s="36" t="s">
        <v>67</v>
      </c>
      <c r="G165" s="36"/>
      <c r="H165" s="81">
        <f t="shared" ref="H165:L165" si="12">SUM(H163:H164)</f>
        <v>-58000</v>
      </c>
      <c r="I165" s="81">
        <f t="shared" si="12"/>
        <v>-60944</v>
      </c>
      <c r="J165" s="81">
        <f t="shared" si="12"/>
        <v>-80000</v>
      </c>
      <c r="K165" s="81">
        <f t="shared" si="12"/>
        <v>-84000</v>
      </c>
      <c r="L165" s="81">
        <f t="shared" si="12"/>
        <v>-88000</v>
      </c>
    </row>
    <row r="166" spans="1:12" ht="15.75" thickBot="1" x14ac:dyDescent="0.3">
      <c r="A166" s="82">
        <f>SUM(A161+A165)</f>
        <v>20149</v>
      </c>
      <c r="B166" s="75"/>
      <c r="C166" s="41"/>
      <c r="D166" s="41"/>
      <c r="E166" s="42" t="s">
        <v>29</v>
      </c>
      <c r="F166" s="41"/>
      <c r="G166" s="41"/>
      <c r="H166" s="40">
        <f t="shared" ref="H166:L166" si="13">SUM(H165+H161)</f>
        <v>27178</v>
      </c>
      <c r="I166" s="40">
        <f t="shared" si="13"/>
        <v>-372.77226851036539</v>
      </c>
      <c r="J166" s="40">
        <f t="shared" si="13"/>
        <v>10526.231540607419</v>
      </c>
      <c r="K166" s="40">
        <f t="shared" si="13"/>
        <v>12744.507826763918</v>
      </c>
      <c r="L166" s="40">
        <f t="shared" si="13"/>
        <v>13414.233218102119</v>
      </c>
    </row>
    <row r="167" spans="1:12" ht="15.75" thickTop="1" x14ac:dyDescent="0.25">
      <c r="A167" s="76"/>
      <c r="B167" s="50"/>
    </row>
    <row r="168" spans="1:12" x14ac:dyDescent="0.25">
      <c r="A168" s="76"/>
      <c r="B168" s="50"/>
      <c r="H168" s="79"/>
    </row>
    <row r="169" spans="1:12" x14ac:dyDescent="0.25">
      <c r="A169" s="2" t="s">
        <v>96</v>
      </c>
      <c r="B169" s="3"/>
      <c r="C169" s="3"/>
      <c r="D169" s="3"/>
      <c r="E169" s="3"/>
      <c r="F169" s="3"/>
      <c r="G169" s="3"/>
      <c r="H169" s="2" t="s">
        <v>103</v>
      </c>
      <c r="I169" s="2" t="s">
        <v>103</v>
      </c>
      <c r="J169" s="4" t="s">
        <v>103</v>
      </c>
      <c r="K169" s="2" t="s">
        <v>106</v>
      </c>
      <c r="L169" s="114" t="s">
        <v>113</v>
      </c>
    </row>
    <row r="170" spans="1:12" x14ac:dyDescent="0.25">
      <c r="A170" s="5" t="s">
        <v>1</v>
      </c>
      <c r="B170" s="1"/>
      <c r="C170" s="1"/>
      <c r="D170" s="1"/>
      <c r="E170" s="1"/>
      <c r="F170" s="1"/>
      <c r="G170" s="1"/>
      <c r="H170" s="6"/>
      <c r="I170" s="6" t="s">
        <v>1</v>
      </c>
      <c r="J170" s="6" t="s">
        <v>3</v>
      </c>
      <c r="K170" s="6"/>
      <c r="L170" s="6" t="s">
        <v>94</v>
      </c>
    </row>
    <row r="171" spans="1:12" x14ac:dyDescent="0.25">
      <c r="A171" s="8"/>
      <c r="B171" s="9"/>
      <c r="C171" s="9"/>
      <c r="D171" s="9"/>
      <c r="E171" s="9"/>
      <c r="F171" s="9"/>
      <c r="G171" s="10"/>
      <c r="H171" s="8" t="s">
        <v>2</v>
      </c>
      <c r="I171" s="108" t="s">
        <v>125</v>
      </c>
      <c r="J171" s="8" t="s">
        <v>4</v>
      </c>
      <c r="K171" s="8" t="s">
        <v>2</v>
      </c>
      <c r="L171" s="12"/>
    </row>
    <row r="172" spans="1:12" x14ac:dyDescent="0.25">
      <c r="A172" s="13" t="s">
        <v>5</v>
      </c>
      <c r="B172" s="48" t="s">
        <v>76</v>
      </c>
      <c r="C172" s="15"/>
      <c r="D172" s="15"/>
      <c r="E172" s="15"/>
      <c r="F172" s="15"/>
      <c r="G172" s="15"/>
      <c r="H172" s="49" t="s">
        <v>7</v>
      </c>
      <c r="I172" s="49" t="s">
        <v>7</v>
      </c>
      <c r="J172" s="16" t="s">
        <v>7</v>
      </c>
      <c r="K172" s="6" t="s">
        <v>7</v>
      </c>
      <c r="L172" s="6" t="s">
        <v>7</v>
      </c>
    </row>
    <row r="173" spans="1:12" x14ac:dyDescent="0.25">
      <c r="A173" s="17"/>
      <c r="B173" s="83"/>
      <c r="C173" s="84" t="s">
        <v>8</v>
      </c>
      <c r="H173" s="5"/>
      <c r="I173" s="19"/>
      <c r="K173" s="19"/>
      <c r="L173" s="19"/>
    </row>
    <row r="174" spans="1:12" x14ac:dyDescent="0.25">
      <c r="A174" s="17"/>
      <c r="B174" s="83"/>
      <c r="D174" t="s">
        <v>9</v>
      </c>
      <c r="H174" s="6"/>
      <c r="I174" s="19"/>
      <c r="K174" s="19"/>
      <c r="L174" s="19"/>
    </row>
    <row r="175" spans="1:12" x14ac:dyDescent="0.25">
      <c r="A175" s="60">
        <v>11018</v>
      </c>
      <c r="B175" s="85"/>
      <c r="C175" s="10"/>
      <c r="D175" s="10"/>
      <c r="E175" s="10" t="s">
        <v>32</v>
      </c>
      <c r="F175" s="10"/>
      <c r="G175" s="10"/>
      <c r="H175" s="11">
        <v>11067</v>
      </c>
      <c r="I175" s="11">
        <f>I8*A175/A8</f>
        <v>7925.3239140307141</v>
      </c>
      <c r="J175" s="11">
        <f>J8*A175/A8</f>
        <v>11886.071233282977</v>
      </c>
      <c r="K175" s="11">
        <f>K8*A175/A8</f>
        <v>12662.137739923446</v>
      </c>
      <c r="L175" s="11">
        <f>L8*A175/A8</f>
        <v>13295.244626919619</v>
      </c>
    </row>
    <row r="176" spans="1:12" x14ac:dyDescent="0.25">
      <c r="A176" s="25"/>
      <c r="B176" s="14"/>
      <c r="C176" s="15"/>
      <c r="D176" s="15" t="s">
        <v>50</v>
      </c>
      <c r="E176" s="15"/>
      <c r="F176" s="15"/>
      <c r="G176" s="15"/>
      <c r="H176" s="19"/>
      <c r="I176" s="19"/>
      <c r="K176" s="19"/>
      <c r="L176" s="19"/>
    </row>
    <row r="177" spans="1:12" x14ac:dyDescent="0.25">
      <c r="A177" s="11">
        <v>0</v>
      </c>
      <c r="B177" s="10"/>
      <c r="C177" s="10"/>
      <c r="D177" s="10"/>
      <c r="E177" s="10" t="s">
        <v>54</v>
      </c>
      <c r="F177" s="10"/>
      <c r="G177" s="10"/>
      <c r="H177" s="52">
        <v>1500</v>
      </c>
      <c r="I177" s="52"/>
      <c r="J177" s="52">
        <v>0</v>
      </c>
      <c r="K177" s="52">
        <v>300</v>
      </c>
      <c r="L177" s="52">
        <v>300</v>
      </c>
    </row>
    <row r="178" spans="1:12" x14ac:dyDescent="0.25">
      <c r="A178" s="17"/>
      <c r="D178" t="s">
        <v>14</v>
      </c>
      <c r="H178" s="19"/>
      <c r="I178" s="18"/>
      <c r="K178" s="19"/>
      <c r="L178" s="19"/>
    </row>
    <row r="179" spans="1:12" x14ac:dyDescent="0.25">
      <c r="A179" s="11">
        <v>53</v>
      </c>
      <c r="B179" s="10"/>
      <c r="C179" s="10"/>
      <c r="D179" s="10"/>
      <c r="E179" s="54" t="s">
        <v>0</v>
      </c>
      <c r="F179" s="10"/>
      <c r="G179" s="10"/>
      <c r="H179" s="12">
        <v>800</v>
      </c>
      <c r="I179" s="52">
        <v>458</v>
      </c>
      <c r="J179" s="32">
        <v>458</v>
      </c>
      <c r="K179" s="12">
        <v>800</v>
      </c>
      <c r="L179" s="12">
        <v>800</v>
      </c>
    </row>
    <row r="180" spans="1:12" x14ac:dyDescent="0.25">
      <c r="A180" s="17">
        <v>0</v>
      </c>
      <c r="E180" t="s">
        <v>25</v>
      </c>
      <c r="H180" s="19"/>
      <c r="I180" s="18">
        <f>6696-3965</f>
        <v>2731</v>
      </c>
      <c r="J180" s="18">
        <v>3500</v>
      </c>
      <c r="K180" s="19">
        <v>0</v>
      </c>
      <c r="L180" s="19">
        <v>0</v>
      </c>
    </row>
    <row r="181" spans="1:12" x14ac:dyDescent="0.25">
      <c r="A181" s="11">
        <v>160</v>
      </c>
      <c r="B181" s="10"/>
      <c r="C181" s="10"/>
      <c r="D181" s="10"/>
      <c r="E181" s="10" t="s">
        <v>77</v>
      </c>
      <c r="F181" s="10"/>
      <c r="G181" s="10"/>
      <c r="H181" s="19">
        <v>440</v>
      </c>
      <c r="I181" s="62">
        <v>179</v>
      </c>
      <c r="J181">
        <v>179</v>
      </c>
      <c r="K181" s="19">
        <v>483</v>
      </c>
      <c r="L181" s="19">
        <v>483</v>
      </c>
    </row>
    <row r="182" spans="1:12" x14ac:dyDescent="0.25">
      <c r="A182" s="35">
        <f>SUM(A175:A181)</f>
        <v>11231</v>
      </c>
      <c r="B182" s="51"/>
      <c r="C182" s="51"/>
      <c r="D182" s="51"/>
      <c r="E182" s="51"/>
      <c r="F182" s="51" t="s">
        <v>26</v>
      </c>
      <c r="G182" s="51"/>
      <c r="H182" s="73">
        <f>SUM(H175:H181)</f>
        <v>13807</v>
      </c>
      <c r="I182" s="86">
        <f>SUM(I175:I181)</f>
        <v>11293.323914030714</v>
      </c>
      <c r="J182" s="73">
        <f t="shared" ref="J182:L182" si="14">SUM(J175:J181)</f>
        <v>16023.071233282977</v>
      </c>
      <c r="K182" s="73">
        <f t="shared" si="14"/>
        <v>14245.137739923446</v>
      </c>
      <c r="L182" s="73">
        <f t="shared" si="14"/>
        <v>14878.244626919619</v>
      </c>
    </row>
    <row r="183" spans="1:12" x14ac:dyDescent="0.25">
      <c r="A183" s="25"/>
      <c r="C183" t="s">
        <v>27</v>
      </c>
      <c r="H183" s="18"/>
      <c r="I183" s="19"/>
      <c r="K183" s="19"/>
      <c r="L183" s="19"/>
    </row>
    <row r="184" spans="1:12" x14ac:dyDescent="0.25">
      <c r="A184" s="17"/>
      <c r="D184" t="s">
        <v>74</v>
      </c>
      <c r="H184" s="18"/>
      <c r="I184" s="19"/>
      <c r="K184" s="19"/>
      <c r="L184" s="19"/>
    </row>
    <row r="185" spans="1:12" x14ac:dyDescent="0.25">
      <c r="A185" s="11">
        <v>-4408</v>
      </c>
      <c r="B185" s="10"/>
      <c r="C185" s="10"/>
      <c r="D185" s="10"/>
      <c r="E185" s="10" t="s">
        <v>78</v>
      </c>
      <c r="F185" s="10"/>
      <c r="G185" s="10"/>
      <c r="H185" s="62">
        <v>-4400</v>
      </c>
      <c r="I185" s="62">
        <v>-4243</v>
      </c>
      <c r="J185" s="62">
        <v>-4243</v>
      </c>
      <c r="K185" s="62">
        <f>-4440*(1.08695652173913)</f>
        <v>-4826.0869565217372</v>
      </c>
      <c r="L185" s="62">
        <f>-4440*(1.08695652173913)</f>
        <v>-4826.0869565217372</v>
      </c>
    </row>
    <row r="186" spans="1:12" x14ac:dyDescent="0.25">
      <c r="A186" s="87">
        <f>SUM(A184:A185)</f>
        <v>-4408</v>
      </c>
      <c r="B186" s="51"/>
      <c r="C186" s="51"/>
      <c r="D186" s="51"/>
      <c r="E186" s="51"/>
      <c r="F186" s="51" t="s">
        <v>67</v>
      </c>
      <c r="G186" s="51"/>
      <c r="H186" s="87">
        <f>SUM(H184:H185)</f>
        <v>-4400</v>
      </c>
      <c r="I186" s="87">
        <f>SUM(I184:I185)</f>
        <v>-4243</v>
      </c>
      <c r="J186" s="118">
        <f t="shared" ref="J186:L186" si="15">SUM(J184:J185)</f>
        <v>-4243</v>
      </c>
      <c r="K186" s="118">
        <f t="shared" si="15"/>
        <v>-4826.0869565217372</v>
      </c>
      <c r="L186" s="118">
        <f t="shared" si="15"/>
        <v>-4826.0869565217372</v>
      </c>
    </row>
    <row r="187" spans="1:12" ht="15.75" thickBot="1" x14ac:dyDescent="0.3">
      <c r="A187" s="63">
        <f>SUM(A182+A186)</f>
        <v>6823</v>
      </c>
      <c r="B187" s="88"/>
      <c r="C187" s="88"/>
      <c r="D187" s="88"/>
      <c r="E187" s="89" t="s">
        <v>29</v>
      </c>
      <c r="F187" s="88"/>
      <c r="G187" s="88"/>
      <c r="H187" s="40">
        <f>SUM(H182+H186)</f>
        <v>9407</v>
      </c>
      <c r="I187" s="40">
        <f>SUM(I182+I186)</f>
        <v>7050.3239140307141</v>
      </c>
      <c r="J187" s="40">
        <f t="shared" ref="J187:L187" si="16">SUM(J182+J186)</f>
        <v>11780.071233282977</v>
      </c>
      <c r="K187" s="40">
        <f t="shared" si="16"/>
        <v>9419.050783401708</v>
      </c>
      <c r="L187" s="40">
        <f t="shared" si="16"/>
        <v>10052.157670397883</v>
      </c>
    </row>
    <row r="188" spans="1:12" ht="15.75" thickTop="1" x14ac:dyDescent="0.25">
      <c r="A188" s="7"/>
      <c r="H188" s="67"/>
    </row>
    <row r="189" spans="1:12" x14ac:dyDescent="0.25">
      <c r="A189" s="21"/>
      <c r="F189" s="50"/>
      <c r="H189" s="67"/>
    </row>
    <row r="190" spans="1:12" x14ac:dyDescent="0.25">
      <c r="A190" s="21"/>
      <c r="F190" s="50"/>
      <c r="H190" s="67"/>
    </row>
    <row r="191" spans="1:12" x14ac:dyDescent="0.25">
      <c r="A191" s="2" t="s">
        <v>96</v>
      </c>
      <c r="B191" s="3"/>
      <c r="C191" s="3"/>
      <c r="D191" s="3"/>
      <c r="E191" s="3"/>
      <c r="F191" s="3"/>
      <c r="G191" s="3"/>
      <c r="H191" s="2" t="s">
        <v>103</v>
      </c>
      <c r="I191" s="2" t="s">
        <v>103</v>
      </c>
      <c r="J191" s="4" t="s">
        <v>103</v>
      </c>
      <c r="K191" s="2" t="s">
        <v>106</v>
      </c>
      <c r="L191" s="114" t="s">
        <v>113</v>
      </c>
    </row>
    <row r="192" spans="1:12" x14ac:dyDescent="0.25">
      <c r="A192" s="5" t="s">
        <v>1</v>
      </c>
      <c r="B192" s="1"/>
      <c r="C192" s="1"/>
      <c r="D192" s="1"/>
      <c r="E192" s="1"/>
      <c r="F192" s="1"/>
      <c r="G192" s="1"/>
      <c r="H192" s="6"/>
      <c r="I192" s="6" t="s">
        <v>1</v>
      </c>
      <c r="J192" s="6" t="s">
        <v>3</v>
      </c>
      <c r="K192" s="6"/>
      <c r="L192" s="6" t="s">
        <v>94</v>
      </c>
    </row>
    <row r="193" spans="1:12" x14ac:dyDescent="0.25">
      <c r="A193" s="8"/>
      <c r="B193" s="9"/>
      <c r="C193" s="9"/>
      <c r="D193" s="9"/>
      <c r="E193" s="9"/>
      <c r="F193" s="9"/>
      <c r="G193" s="10"/>
      <c r="H193" s="8" t="s">
        <v>2</v>
      </c>
      <c r="I193" s="108" t="s">
        <v>125</v>
      </c>
      <c r="J193" s="8" t="s">
        <v>4</v>
      </c>
      <c r="K193" s="8" t="s">
        <v>2</v>
      </c>
      <c r="L193" s="12"/>
    </row>
    <row r="194" spans="1:12" x14ac:dyDescent="0.25">
      <c r="A194" s="13" t="s">
        <v>5</v>
      </c>
      <c r="B194" s="14" t="s">
        <v>79</v>
      </c>
      <c r="C194" s="15"/>
      <c r="D194" s="15"/>
      <c r="E194" s="15"/>
      <c r="F194" s="15"/>
      <c r="G194" s="15"/>
      <c r="H194" s="49" t="s">
        <v>7</v>
      </c>
      <c r="I194" s="49" t="s">
        <v>7</v>
      </c>
      <c r="J194" s="16" t="s">
        <v>7</v>
      </c>
      <c r="K194" s="6" t="s">
        <v>7</v>
      </c>
      <c r="L194" s="6" t="s">
        <v>7</v>
      </c>
    </row>
    <row r="195" spans="1:12" x14ac:dyDescent="0.25">
      <c r="A195" s="91"/>
      <c r="C195" t="s">
        <v>8</v>
      </c>
      <c r="H195" s="5"/>
      <c r="I195" s="19"/>
      <c r="K195" s="19"/>
      <c r="L195" s="29"/>
    </row>
    <row r="196" spans="1:12" x14ac:dyDescent="0.25">
      <c r="A196" s="52">
        <v>4110</v>
      </c>
      <c r="B196" s="10"/>
      <c r="C196" s="10"/>
      <c r="D196" s="54" t="s">
        <v>123</v>
      </c>
      <c r="E196" s="54"/>
      <c r="F196" s="10"/>
      <c r="G196" s="10"/>
      <c r="H196" s="52">
        <v>3000</v>
      </c>
      <c r="I196" s="52">
        <f>4478-499-100</f>
        <v>3879</v>
      </c>
      <c r="J196" s="52">
        <v>3879</v>
      </c>
      <c r="K196" s="52">
        <v>3000</v>
      </c>
      <c r="L196" s="52"/>
    </row>
    <row r="197" spans="1:12" x14ac:dyDescent="0.25">
      <c r="A197" s="52">
        <v>1071</v>
      </c>
      <c r="B197" s="10"/>
      <c r="C197" s="10"/>
      <c r="D197" s="54" t="s">
        <v>121</v>
      </c>
      <c r="E197" s="54"/>
      <c r="F197" s="10"/>
      <c r="G197" s="10"/>
      <c r="H197" s="52"/>
      <c r="I197" s="52"/>
      <c r="J197" s="52"/>
      <c r="K197" s="52"/>
      <c r="L197" s="52"/>
    </row>
    <row r="198" spans="1:12" x14ac:dyDescent="0.25">
      <c r="A198" s="52">
        <v>-250</v>
      </c>
      <c r="B198" s="10"/>
      <c r="C198" s="10"/>
      <c r="D198" s="54" t="s">
        <v>126</v>
      </c>
      <c r="E198" s="54"/>
      <c r="F198" s="10"/>
      <c r="G198" s="10"/>
      <c r="H198" s="52">
        <v>1500</v>
      </c>
      <c r="I198" s="52">
        <f>1622+499+100</f>
        <v>2221</v>
      </c>
      <c r="J198" s="52">
        <v>2221</v>
      </c>
      <c r="K198" s="52"/>
      <c r="L198" s="52"/>
    </row>
    <row r="199" spans="1:12" x14ac:dyDescent="0.25">
      <c r="A199" s="52">
        <v>2720</v>
      </c>
      <c r="B199" s="10"/>
      <c r="C199" s="10"/>
      <c r="D199" s="54" t="s">
        <v>129</v>
      </c>
      <c r="E199" s="54"/>
      <c r="F199" s="10"/>
      <c r="G199" s="10"/>
      <c r="H199" s="52"/>
      <c r="I199" s="52"/>
      <c r="J199" s="52"/>
      <c r="K199" s="52"/>
      <c r="L199" s="52"/>
    </row>
    <row r="200" spans="1:12" x14ac:dyDescent="0.25">
      <c r="A200" s="52">
        <v>-600</v>
      </c>
      <c r="B200" s="10"/>
      <c r="C200" s="10"/>
      <c r="D200" s="54" t="s">
        <v>138</v>
      </c>
      <c r="E200" s="54"/>
      <c r="F200" s="10"/>
      <c r="G200" s="10"/>
      <c r="H200" s="52"/>
      <c r="I200" s="52"/>
      <c r="J200" s="52"/>
      <c r="K200" s="52"/>
      <c r="L200" s="52"/>
    </row>
    <row r="201" spans="1:12" x14ac:dyDescent="0.25">
      <c r="A201" s="52">
        <v>-450</v>
      </c>
      <c r="B201" s="10"/>
      <c r="C201" s="10"/>
      <c r="D201" s="54" t="s">
        <v>139</v>
      </c>
      <c r="E201" s="54"/>
      <c r="F201" s="10"/>
      <c r="G201" s="10"/>
      <c r="H201" s="52"/>
      <c r="I201" s="52"/>
      <c r="J201" s="52"/>
      <c r="K201" s="52"/>
      <c r="L201" s="52"/>
    </row>
    <row r="202" spans="1:12" x14ac:dyDescent="0.25">
      <c r="A202" s="52">
        <v>-200</v>
      </c>
      <c r="B202" s="10"/>
      <c r="C202" s="10"/>
      <c r="D202" s="54" t="s">
        <v>140</v>
      </c>
      <c r="E202" s="54"/>
      <c r="F202" s="10"/>
      <c r="G202" s="10"/>
      <c r="H202" s="52"/>
      <c r="I202" s="52"/>
      <c r="J202" s="52"/>
      <c r="K202" s="52"/>
      <c r="L202" s="52"/>
    </row>
    <row r="203" spans="1:12" x14ac:dyDescent="0.25">
      <c r="A203" s="52">
        <v>2026</v>
      </c>
      <c r="B203" s="10"/>
      <c r="C203" s="10"/>
      <c r="D203" s="54" t="s">
        <v>130</v>
      </c>
      <c r="E203" s="54"/>
      <c r="F203" s="10"/>
      <c r="G203" s="10"/>
      <c r="H203" s="52"/>
      <c r="I203" s="52"/>
      <c r="J203" s="52"/>
      <c r="K203" s="52"/>
      <c r="L203" s="52"/>
    </row>
    <row r="204" spans="1:12" x14ac:dyDescent="0.25">
      <c r="A204" s="52">
        <v>140</v>
      </c>
      <c r="B204" s="10"/>
      <c r="C204" s="10"/>
      <c r="D204" s="54" t="s">
        <v>131</v>
      </c>
      <c r="E204" s="54"/>
      <c r="F204" s="10"/>
      <c r="G204" s="10"/>
      <c r="H204" s="52"/>
      <c r="I204" s="52">
        <v>957</v>
      </c>
      <c r="J204" s="52">
        <v>957</v>
      </c>
      <c r="K204" s="52"/>
      <c r="L204" s="52"/>
    </row>
    <row r="205" spans="1:12" x14ac:dyDescent="0.25">
      <c r="A205" s="52"/>
      <c r="B205" s="10"/>
      <c r="C205" s="10"/>
      <c r="D205" s="54" t="s">
        <v>142</v>
      </c>
      <c r="E205" s="54"/>
      <c r="F205" s="10"/>
      <c r="G205" s="10"/>
      <c r="H205" s="52"/>
      <c r="I205" s="52">
        <v>321</v>
      </c>
      <c r="J205" s="52">
        <v>321</v>
      </c>
      <c r="K205" s="52"/>
      <c r="L205" s="52"/>
    </row>
    <row r="206" spans="1:12" x14ac:dyDescent="0.25">
      <c r="A206" s="52"/>
      <c r="B206" s="10"/>
      <c r="C206" s="10"/>
      <c r="D206" s="54" t="s">
        <v>143</v>
      </c>
      <c r="E206" s="54"/>
      <c r="F206" s="10"/>
      <c r="G206" s="10"/>
      <c r="H206" s="52"/>
      <c r="I206" s="52">
        <v>1240</v>
      </c>
      <c r="J206" s="52">
        <v>1240</v>
      </c>
      <c r="K206" s="52"/>
      <c r="L206" s="52"/>
    </row>
    <row r="207" spans="1:12" x14ac:dyDescent="0.25">
      <c r="A207" s="52"/>
      <c r="B207" s="10"/>
      <c r="C207" s="10"/>
      <c r="D207" s="54" t="s">
        <v>148</v>
      </c>
      <c r="E207" s="54"/>
      <c r="F207" s="10"/>
      <c r="G207" s="10"/>
      <c r="H207" s="52"/>
      <c r="I207" s="52">
        <v>1853</v>
      </c>
      <c r="J207" s="52">
        <v>1853</v>
      </c>
      <c r="K207" s="52"/>
      <c r="L207" s="52"/>
    </row>
    <row r="208" spans="1:12" x14ac:dyDescent="0.25">
      <c r="A208" s="52"/>
      <c r="B208" s="10"/>
      <c r="C208" s="10"/>
      <c r="D208" s="54" t="s">
        <v>144</v>
      </c>
      <c r="E208" s="54"/>
      <c r="F208" s="10"/>
      <c r="G208" s="10"/>
      <c r="H208" s="52"/>
      <c r="I208" s="52">
        <f>1005-1062</f>
        <v>-57</v>
      </c>
      <c r="J208" s="52">
        <v>-57</v>
      </c>
      <c r="K208" s="52"/>
      <c r="L208" s="52"/>
    </row>
    <row r="209" spans="1:12" x14ac:dyDescent="0.25">
      <c r="A209" s="52"/>
      <c r="B209" s="10"/>
      <c r="C209" s="10"/>
      <c r="D209" s="54" t="s">
        <v>145</v>
      </c>
      <c r="E209" s="54"/>
      <c r="F209" s="10"/>
      <c r="G209" s="10"/>
      <c r="H209" s="52"/>
      <c r="I209" s="52">
        <v>3965</v>
      </c>
      <c r="J209" s="52">
        <v>3965</v>
      </c>
      <c r="K209" s="52"/>
      <c r="L209" s="52"/>
    </row>
    <row r="210" spans="1:12" x14ac:dyDescent="0.25">
      <c r="A210" s="52"/>
      <c r="B210" s="10"/>
      <c r="C210" s="10"/>
      <c r="D210" s="54" t="s">
        <v>149</v>
      </c>
      <c r="E210" s="54"/>
      <c r="F210" s="10"/>
      <c r="G210" s="10"/>
      <c r="H210" s="52"/>
      <c r="I210" s="52">
        <f>468+312</f>
        <v>780</v>
      </c>
      <c r="J210" s="52">
        <v>780</v>
      </c>
      <c r="K210" s="52"/>
      <c r="L210" s="52"/>
    </row>
    <row r="211" spans="1:12" x14ac:dyDescent="0.25">
      <c r="A211" s="52">
        <v>1882</v>
      </c>
      <c r="B211" s="10"/>
      <c r="C211" s="10"/>
      <c r="D211" s="54" t="s">
        <v>134</v>
      </c>
      <c r="E211" s="54"/>
      <c r="F211" s="10"/>
      <c r="G211" s="10"/>
      <c r="H211" s="52"/>
      <c r="I211" s="52"/>
      <c r="J211" s="52"/>
      <c r="K211" s="52"/>
      <c r="L211" s="52"/>
    </row>
    <row r="212" spans="1:12" x14ac:dyDescent="0.25">
      <c r="A212" s="52">
        <v>1080</v>
      </c>
      <c r="B212" s="10"/>
      <c r="C212" s="10"/>
      <c r="D212" s="54" t="s">
        <v>135</v>
      </c>
      <c r="E212" s="54"/>
      <c r="F212" s="10"/>
      <c r="G212" s="10"/>
      <c r="H212" s="52"/>
      <c r="I212" s="52"/>
      <c r="J212" s="52"/>
      <c r="K212" s="52"/>
      <c r="L212" s="52"/>
    </row>
    <row r="213" spans="1:12" x14ac:dyDescent="0.25">
      <c r="A213" s="52">
        <v>306</v>
      </c>
      <c r="B213" s="10"/>
      <c r="C213" s="10"/>
      <c r="D213" s="54" t="s">
        <v>122</v>
      </c>
      <c r="E213" s="54"/>
      <c r="F213" s="10"/>
      <c r="G213" s="10"/>
      <c r="H213" s="52"/>
      <c r="I213" s="52"/>
      <c r="J213" s="52"/>
      <c r="K213" s="52"/>
      <c r="L213" s="52"/>
    </row>
    <row r="214" spans="1:12" x14ac:dyDescent="0.25">
      <c r="A214" s="143"/>
      <c r="B214" s="10"/>
      <c r="C214" s="10"/>
      <c r="D214" s="105" t="s">
        <v>155</v>
      </c>
      <c r="E214" s="54"/>
      <c r="F214" s="10"/>
      <c r="G214" s="10"/>
      <c r="H214" s="52"/>
      <c r="I214" s="52"/>
      <c r="J214" s="52"/>
      <c r="K214" s="52">
        <v>500</v>
      </c>
      <c r="L214" s="52"/>
    </row>
    <row r="215" spans="1:12" x14ac:dyDescent="0.25">
      <c r="A215" s="143"/>
      <c r="B215" s="10"/>
      <c r="C215" s="10"/>
      <c r="D215" s="105" t="s">
        <v>147</v>
      </c>
      <c r="E215" s="54"/>
      <c r="F215" s="10"/>
      <c r="G215" s="10"/>
      <c r="H215" s="52"/>
      <c r="I215" s="52"/>
      <c r="J215" s="52"/>
      <c r="K215" s="52">
        <v>400</v>
      </c>
      <c r="L215" s="52"/>
    </row>
    <row r="216" spans="1:12" x14ac:dyDescent="0.25">
      <c r="A216" s="18"/>
      <c r="B216" s="10"/>
      <c r="C216" s="10"/>
      <c r="D216" s="105" t="s">
        <v>153</v>
      </c>
      <c r="E216" s="54"/>
      <c r="F216" s="10"/>
      <c r="G216" s="10"/>
      <c r="H216" s="52"/>
      <c r="I216" s="52"/>
      <c r="J216" s="52"/>
      <c r="K216" s="52">
        <v>1000</v>
      </c>
      <c r="L216" s="52"/>
    </row>
    <row r="217" spans="1:12" x14ac:dyDescent="0.25">
      <c r="A217" s="143"/>
      <c r="B217" s="10"/>
      <c r="C217" s="10"/>
      <c r="D217" s="105" t="s">
        <v>146</v>
      </c>
      <c r="E217" s="54"/>
      <c r="F217" s="10"/>
      <c r="G217" s="10"/>
      <c r="H217" s="52"/>
      <c r="I217" s="52"/>
      <c r="J217" s="52"/>
      <c r="K217" s="52">
        <v>400</v>
      </c>
      <c r="L217" s="52"/>
    </row>
    <row r="218" spans="1:12" ht="15.75" thickBot="1" x14ac:dyDescent="0.3">
      <c r="A218" s="94">
        <f>SUM(A196:A213)</f>
        <v>11835</v>
      </c>
      <c r="B218" s="10"/>
      <c r="C218" s="10"/>
      <c r="D218" s="34"/>
      <c r="E218" s="54"/>
      <c r="F218" s="51" t="s">
        <v>26</v>
      </c>
      <c r="G218" s="10"/>
      <c r="H218" s="94">
        <f>SUM(H196:H217)</f>
        <v>4500</v>
      </c>
      <c r="I218" s="94">
        <f>SUM(I196:I217)</f>
        <v>15159</v>
      </c>
      <c r="J218" s="94">
        <f>SUM(J196:J217)</f>
        <v>15159</v>
      </c>
      <c r="K218" s="94">
        <f>SUM(K196:K217)</f>
        <v>5300</v>
      </c>
      <c r="L218" s="94">
        <f>SUM(L196:L217)</f>
        <v>0</v>
      </c>
    </row>
    <row r="219" spans="1:12" ht="16.5" thickTop="1" thickBot="1" x14ac:dyDescent="0.3">
      <c r="A219" s="94">
        <f>SUM(A218)</f>
        <v>11835</v>
      </c>
      <c r="B219" s="88"/>
      <c r="C219" s="88"/>
      <c r="D219" s="88"/>
      <c r="E219" s="89" t="s">
        <v>29</v>
      </c>
      <c r="F219" s="88"/>
      <c r="G219" s="88"/>
      <c r="H219" s="94">
        <f>SUM(H218)</f>
        <v>4500</v>
      </c>
      <c r="I219" s="94">
        <f t="shared" ref="I219:L219" si="17">SUM(I218)</f>
        <v>15159</v>
      </c>
      <c r="J219" s="94">
        <f t="shared" si="17"/>
        <v>15159</v>
      </c>
      <c r="K219" s="94">
        <f t="shared" si="17"/>
        <v>5300</v>
      </c>
      <c r="L219" s="94">
        <f t="shared" si="17"/>
        <v>0</v>
      </c>
    </row>
    <row r="220" spans="1:12" ht="15.75" thickTop="1" x14ac:dyDescent="0.25">
      <c r="A220" s="21"/>
    </row>
    <row r="223" spans="1:12" x14ac:dyDescent="0.25">
      <c r="A223" s="2" t="s">
        <v>96</v>
      </c>
      <c r="B223" s="3"/>
      <c r="C223" s="3"/>
      <c r="D223" s="3"/>
      <c r="E223" s="3"/>
      <c r="F223" s="3"/>
      <c r="G223" s="3"/>
      <c r="H223" s="2" t="s">
        <v>103</v>
      </c>
      <c r="I223" s="2" t="s">
        <v>103</v>
      </c>
      <c r="J223" s="4" t="s">
        <v>103</v>
      </c>
      <c r="K223" s="2" t="s">
        <v>106</v>
      </c>
      <c r="L223" s="114" t="s">
        <v>113</v>
      </c>
    </row>
    <row r="224" spans="1:12" x14ac:dyDescent="0.25">
      <c r="A224" s="5" t="s">
        <v>1</v>
      </c>
      <c r="B224" s="1"/>
      <c r="C224" s="1"/>
      <c r="D224" s="1"/>
      <c r="E224" s="1"/>
      <c r="F224" s="1"/>
      <c r="G224" s="1"/>
      <c r="H224" s="6"/>
      <c r="I224" s="6" t="s">
        <v>1</v>
      </c>
      <c r="J224" s="6" t="s">
        <v>3</v>
      </c>
      <c r="K224" s="6"/>
      <c r="L224" s="6" t="s">
        <v>94</v>
      </c>
    </row>
    <row r="225" spans="1:12" x14ac:dyDescent="0.25">
      <c r="A225" s="8"/>
      <c r="B225" s="9"/>
      <c r="C225" s="9"/>
      <c r="D225" s="9"/>
      <c r="E225" s="9"/>
      <c r="F225" s="9"/>
      <c r="G225" s="10"/>
      <c r="H225" s="8" t="s">
        <v>2</v>
      </c>
      <c r="I225" s="108" t="s">
        <v>125</v>
      </c>
      <c r="J225" s="8" t="s">
        <v>4</v>
      </c>
      <c r="K225" s="8" t="s">
        <v>2</v>
      </c>
      <c r="L225" s="12"/>
    </row>
    <row r="226" spans="1:12" x14ac:dyDescent="0.25">
      <c r="A226" s="90" t="s">
        <v>7</v>
      </c>
      <c r="B226" s="48" t="s">
        <v>80</v>
      </c>
      <c r="C226" s="15"/>
      <c r="D226" s="15"/>
      <c r="E226" s="15"/>
      <c r="F226" s="15"/>
      <c r="G226" s="30"/>
      <c r="H226" s="49" t="s">
        <v>7</v>
      </c>
      <c r="I226" s="49" t="s">
        <v>7</v>
      </c>
      <c r="J226" s="16" t="s">
        <v>7</v>
      </c>
      <c r="K226" s="6" t="s">
        <v>7</v>
      </c>
      <c r="L226" s="6" t="s">
        <v>7</v>
      </c>
    </row>
    <row r="227" spans="1:12" x14ac:dyDescent="0.25">
      <c r="A227" s="68"/>
      <c r="B227" s="39"/>
      <c r="C227" t="s">
        <v>8</v>
      </c>
      <c r="G227" s="29"/>
      <c r="H227" s="18"/>
      <c r="I227" s="19"/>
      <c r="K227" s="19"/>
      <c r="L227" s="19"/>
    </row>
    <row r="228" spans="1:12" x14ac:dyDescent="0.25">
      <c r="A228" s="59">
        <v>986</v>
      </c>
      <c r="B228" s="10"/>
      <c r="C228" s="10"/>
      <c r="D228" s="10" t="s">
        <v>109</v>
      </c>
      <c r="E228" s="10"/>
      <c r="F228" s="10"/>
      <c r="G228" s="10"/>
      <c r="H228" s="11">
        <v>1000</v>
      </c>
      <c r="I228" s="11">
        <v>0</v>
      </c>
      <c r="J228" s="11">
        <v>1000</v>
      </c>
      <c r="K228" s="11">
        <v>1000</v>
      </c>
      <c r="L228" s="11">
        <v>1000</v>
      </c>
    </row>
    <row r="229" spans="1:12" x14ac:dyDescent="0.25">
      <c r="A229" s="92"/>
      <c r="B229" s="39"/>
      <c r="H229" s="19"/>
      <c r="I229" s="17"/>
      <c r="K229" s="19"/>
      <c r="L229" s="19"/>
    </row>
    <row r="230" spans="1:12" x14ac:dyDescent="0.25">
      <c r="A230" s="59">
        <v>1426</v>
      </c>
      <c r="B230" s="10"/>
      <c r="C230" s="10"/>
      <c r="D230" s="10" t="s">
        <v>81</v>
      </c>
      <c r="E230" s="10"/>
      <c r="F230" s="10"/>
      <c r="G230" s="10"/>
      <c r="H230" s="11">
        <v>1000</v>
      </c>
      <c r="I230" s="11">
        <v>1135</v>
      </c>
      <c r="J230" s="11">
        <v>1135</v>
      </c>
      <c r="K230" s="11">
        <v>1500</v>
      </c>
      <c r="L230" s="11">
        <v>1500</v>
      </c>
    </row>
    <row r="231" spans="1:12" x14ac:dyDescent="0.25">
      <c r="A231" s="92"/>
      <c r="B231" s="39"/>
      <c r="H231" s="19"/>
      <c r="I231" s="17"/>
      <c r="J231" s="17"/>
      <c r="K231" s="19"/>
      <c r="L231" s="19"/>
    </row>
    <row r="232" spans="1:12" x14ac:dyDescent="0.25">
      <c r="A232" s="59">
        <v>4865</v>
      </c>
      <c r="B232" s="10"/>
      <c r="C232" s="10"/>
      <c r="D232" s="54" t="s">
        <v>82</v>
      </c>
      <c r="E232" s="10"/>
      <c r="F232" s="10"/>
      <c r="G232" s="10"/>
      <c r="H232" s="11">
        <v>5000</v>
      </c>
      <c r="I232" s="11">
        <v>5865</v>
      </c>
      <c r="J232" s="11">
        <v>5000</v>
      </c>
      <c r="K232" s="11">
        <v>5000</v>
      </c>
      <c r="L232" s="11">
        <v>5000</v>
      </c>
    </row>
    <row r="233" spans="1:12" x14ac:dyDescent="0.25">
      <c r="A233" s="92">
        <v>17500</v>
      </c>
      <c r="B233" s="39"/>
      <c r="D233" s="84" t="s">
        <v>107</v>
      </c>
      <c r="G233" s="29"/>
      <c r="H233" s="11">
        <v>18500</v>
      </c>
      <c r="I233" s="17">
        <v>0</v>
      </c>
      <c r="J233" s="69">
        <v>18500</v>
      </c>
      <c r="K233" s="11">
        <v>21000</v>
      </c>
      <c r="L233" s="11">
        <v>21000</v>
      </c>
    </row>
    <row r="234" spans="1:12" x14ac:dyDescent="0.25">
      <c r="A234" s="97">
        <v>4390</v>
      </c>
      <c r="B234" s="98"/>
      <c r="C234" s="34"/>
      <c r="D234" s="34" t="s">
        <v>53</v>
      </c>
      <c r="E234" s="34"/>
      <c r="F234" s="34"/>
      <c r="G234" s="93"/>
      <c r="H234" s="11">
        <v>5500</v>
      </c>
      <c r="I234" s="99">
        <v>6822</v>
      </c>
      <c r="J234" s="11">
        <v>6822</v>
      </c>
      <c r="K234" s="11">
        <v>7100</v>
      </c>
      <c r="L234" s="11">
        <v>7100</v>
      </c>
    </row>
    <row r="235" spans="1:12" x14ac:dyDescent="0.25">
      <c r="A235" s="100">
        <v>5160</v>
      </c>
      <c r="B235" s="38"/>
      <c r="C235" s="15"/>
      <c r="D235" s="15" t="s">
        <v>156</v>
      </c>
      <c r="E235" s="15"/>
      <c r="F235" s="34"/>
      <c r="G235" s="93"/>
      <c r="H235" s="17">
        <v>5160</v>
      </c>
      <c r="I235" s="31">
        <v>0</v>
      </c>
      <c r="J235" s="17">
        <v>5160</v>
      </c>
      <c r="K235" s="17">
        <v>6000</v>
      </c>
      <c r="L235" s="17">
        <v>6000</v>
      </c>
    </row>
    <row r="236" spans="1:12" x14ac:dyDescent="0.25">
      <c r="A236" s="101">
        <f>SUM(A227:A235)</f>
        <v>34327</v>
      </c>
      <c r="B236" s="72"/>
      <c r="C236" s="36"/>
      <c r="D236" s="34"/>
      <c r="E236" s="34"/>
      <c r="F236" s="51" t="s">
        <v>26</v>
      </c>
      <c r="G236" s="137"/>
      <c r="H236" s="101">
        <f t="shared" ref="H236:L236" si="18">SUM(H227:H235)</f>
        <v>36160</v>
      </c>
      <c r="I236" s="101">
        <f t="shared" si="18"/>
        <v>13822</v>
      </c>
      <c r="J236" s="101">
        <f t="shared" si="18"/>
        <v>37617</v>
      </c>
      <c r="K236" s="101">
        <f t="shared" si="18"/>
        <v>41600</v>
      </c>
      <c r="L236" s="101">
        <f t="shared" si="18"/>
        <v>41600</v>
      </c>
    </row>
    <row r="237" spans="1:12" x14ac:dyDescent="0.25">
      <c r="A237" s="92"/>
      <c r="B237" s="39"/>
      <c r="C237" t="s">
        <v>27</v>
      </c>
      <c r="D237" s="102"/>
      <c r="E237" s="102"/>
      <c r="G237" s="103"/>
      <c r="H237" s="104"/>
      <c r="I237" s="104"/>
      <c r="K237" s="19"/>
      <c r="L237" s="19"/>
    </row>
    <row r="238" spans="1:12" x14ac:dyDescent="0.25">
      <c r="A238" s="59">
        <v>-4500</v>
      </c>
      <c r="B238" s="10"/>
      <c r="C238" s="10"/>
      <c r="D238" s="54" t="s">
        <v>157</v>
      </c>
      <c r="F238" s="10"/>
      <c r="G238" s="10"/>
      <c r="H238" s="11">
        <v>-4500</v>
      </c>
      <c r="I238" s="11">
        <v>-2250</v>
      </c>
      <c r="J238" s="11">
        <v>-4500</v>
      </c>
      <c r="K238" s="11">
        <v>-10000</v>
      </c>
      <c r="L238" s="11">
        <v>-10000</v>
      </c>
    </row>
    <row r="239" spans="1:12" x14ac:dyDescent="0.25">
      <c r="A239" s="97">
        <v>-857</v>
      </c>
      <c r="B239" s="98"/>
      <c r="C239" s="34"/>
      <c r="D239" s="105" t="s">
        <v>83</v>
      </c>
      <c r="E239" s="34"/>
      <c r="F239" s="34"/>
      <c r="G239" s="93"/>
      <c r="H239" s="99">
        <v>-1100</v>
      </c>
      <c r="I239" s="99">
        <v>-558</v>
      </c>
      <c r="J239" s="99">
        <v>-558</v>
      </c>
      <c r="K239" s="99">
        <v>-1000</v>
      </c>
      <c r="L239" s="99">
        <v>-1000</v>
      </c>
    </row>
    <row r="240" spans="1:12" x14ac:dyDescent="0.25">
      <c r="A240" s="92">
        <v>-27179</v>
      </c>
      <c r="B240" s="39"/>
      <c r="D240" s="84" t="s">
        <v>84</v>
      </c>
      <c r="G240" s="29"/>
      <c r="H240" s="80">
        <v>-28000</v>
      </c>
      <c r="I240" s="80">
        <f>-18711-1980</f>
        <v>-20691</v>
      </c>
      <c r="J240" s="80">
        <v>-26400</v>
      </c>
      <c r="K240" s="80">
        <v>-26400</v>
      </c>
      <c r="L240" s="80">
        <v>-26400</v>
      </c>
    </row>
    <row r="241" spans="1:12" x14ac:dyDescent="0.25">
      <c r="A241" s="35">
        <f>SUM(A238:A240)</f>
        <v>-32536</v>
      </c>
      <c r="B241" s="72"/>
      <c r="C241" s="36"/>
      <c r="E241" s="34"/>
      <c r="F241" s="36" t="s">
        <v>67</v>
      </c>
      <c r="G241" s="74"/>
      <c r="H241" s="35">
        <f t="shared" ref="H241:L241" si="19">SUM(H238:H240)</f>
        <v>-33600</v>
      </c>
      <c r="I241" s="35">
        <f t="shared" si="19"/>
        <v>-23499</v>
      </c>
      <c r="J241" s="35">
        <f t="shared" si="19"/>
        <v>-31458</v>
      </c>
      <c r="K241" s="35">
        <f t="shared" si="19"/>
        <v>-37400</v>
      </c>
      <c r="L241" s="35">
        <f t="shared" si="19"/>
        <v>-37400</v>
      </c>
    </row>
    <row r="242" spans="1:12" ht="15.75" thickBot="1" x14ac:dyDescent="0.3">
      <c r="A242" s="94">
        <f>SUM(A236+A241)</f>
        <v>1791</v>
      </c>
      <c r="B242" s="106"/>
      <c r="C242" s="88"/>
      <c r="D242" s="41"/>
      <c r="E242" s="107" t="s">
        <v>29</v>
      </c>
      <c r="F242" s="75"/>
      <c r="G242" s="107"/>
      <c r="H242" s="94">
        <f t="shared" ref="H242:L242" si="20">SUM(H236+H241)</f>
        <v>2560</v>
      </c>
      <c r="I242" s="94">
        <f t="shared" si="20"/>
        <v>-9677</v>
      </c>
      <c r="J242" s="94">
        <f t="shared" si="20"/>
        <v>6159</v>
      </c>
      <c r="K242" s="94">
        <f t="shared" si="20"/>
        <v>4200</v>
      </c>
      <c r="L242" s="94">
        <f t="shared" si="20"/>
        <v>4200</v>
      </c>
    </row>
    <row r="243" spans="1:12" ht="15.75" thickTop="1" x14ac:dyDescent="0.25"/>
    <row r="244" spans="1:12" x14ac:dyDescent="0.25">
      <c r="B244" t="s">
        <v>108</v>
      </c>
    </row>
    <row r="246" spans="1:12" x14ac:dyDescent="0.25">
      <c r="A246" s="2" t="s">
        <v>96</v>
      </c>
      <c r="B246" s="3"/>
      <c r="C246" s="3"/>
      <c r="D246" s="3"/>
      <c r="E246" s="3"/>
      <c r="F246" s="3"/>
      <c r="G246" s="3"/>
      <c r="H246" s="2" t="s">
        <v>103</v>
      </c>
      <c r="I246" s="2" t="s">
        <v>103</v>
      </c>
      <c r="J246" s="4" t="s">
        <v>103</v>
      </c>
      <c r="K246" s="2" t="s">
        <v>106</v>
      </c>
      <c r="L246" s="114" t="s">
        <v>113</v>
      </c>
    </row>
    <row r="247" spans="1:12" x14ac:dyDescent="0.25">
      <c r="A247" s="5" t="s">
        <v>1</v>
      </c>
      <c r="B247" s="1"/>
      <c r="C247" s="1"/>
      <c r="D247" s="1"/>
      <c r="E247" s="1"/>
      <c r="F247" s="1"/>
      <c r="G247" s="1"/>
      <c r="H247" s="6"/>
      <c r="I247" s="6" t="s">
        <v>1</v>
      </c>
      <c r="J247" s="6" t="s">
        <v>3</v>
      </c>
      <c r="K247" s="6"/>
      <c r="L247" s="6" t="s">
        <v>94</v>
      </c>
    </row>
    <row r="248" spans="1:12" x14ac:dyDescent="0.25">
      <c r="A248" s="8"/>
      <c r="B248" s="9"/>
      <c r="C248" s="9"/>
      <c r="D248" s="9"/>
      <c r="E248" s="9"/>
      <c r="F248" s="9"/>
      <c r="G248" s="10"/>
      <c r="H248" s="8" t="s">
        <v>2</v>
      </c>
      <c r="I248" s="108" t="s">
        <v>125</v>
      </c>
      <c r="J248" s="8" t="s">
        <v>4</v>
      </c>
      <c r="K248" s="8" t="s">
        <v>2</v>
      </c>
      <c r="L248" s="12"/>
    </row>
    <row r="249" spans="1:12" x14ac:dyDescent="0.25">
      <c r="A249" s="90" t="s">
        <v>7</v>
      </c>
      <c r="B249" s="48" t="s">
        <v>115</v>
      </c>
      <c r="C249" s="15"/>
      <c r="D249" s="15"/>
      <c r="E249" s="15"/>
      <c r="F249" s="15"/>
      <c r="G249" s="30"/>
      <c r="H249" s="49" t="s">
        <v>7</v>
      </c>
      <c r="I249" s="49" t="s">
        <v>7</v>
      </c>
      <c r="J249" s="16" t="s">
        <v>7</v>
      </c>
      <c r="K249" s="6" t="s">
        <v>7</v>
      </c>
      <c r="L249" s="6" t="s">
        <v>7</v>
      </c>
    </row>
    <row r="250" spans="1:12" x14ac:dyDescent="0.25">
      <c r="A250" s="68"/>
      <c r="B250" s="39"/>
      <c r="C250" t="s">
        <v>8</v>
      </c>
      <c r="G250" s="29"/>
      <c r="H250" s="18"/>
      <c r="I250" s="19"/>
      <c r="K250" s="19"/>
      <c r="L250" s="19"/>
    </row>
    <row r="251" spans="1:12" x14ac:dyDescent="0.25">
      <c r="A251" s="59">
        <v>15823</v>
      </c>
      <c r="B251" s="10"/>
      <c r="C251" s="10"/>
      <c r="D251" s="10" t="s">
        <v>116</v>
      </c>
      <c r="E251" s="10"/>
      <c r="F251" s="10"/>
      <c r="G251" s="10"/>
      <c r="H251" s="11">
        <v>32000</v>
      </c>
      <c r="I251" s="11">
        <f>32566+1062</f>
        <v>33628</v>
      </c>
      <c r="J251" s="11">
        <f>33628</f>
        <v>33628</v>
      </c>
      <c r="K251" s="11">
        <v>35500</v>
      </c>
      <c r="L251" s="11">
        <v>35500</v>
      </c>
    </row>
    <row r="252" spans="1:12" x14ac:dyDescent="0.25">
      <c r="A252" s="5"/>
      <c r="D252" s="84"/>
      <c r="H252" s="17"/>
      <c r="I252" s="95"/>
      <c r="J252" s="17"/>
      <c r="K252" s="17"/>
      <c r="L252" s="17"/>
    </row>
    <row r="253" spans="1:12" x14ac:dyDescent="0.25">
      <c r="A253" s="96">
        <v>-1091</v>
      </c>
      <c r="B253" s="32"/>
      <c r="C253" s="10"/>
      <c r="D253" s="10" t="s">
        <v>117</v>
      </c>
      <c r="E253" s="10"/>
      <c r="F253" s="10"/>
      <c r="G253" s="27"/>
      <c r="H253" s="28">
        <v>36000</v>
      </c>
      <c r="I253" s="33">
        <v>23729</v>
      </c>
      <c r="J253" s="11">
        <f>36000+2000</f>
        <v>38000</v>
      </c>
      <c r="K253" s="28">
        <v>39000</v>
      </c>
      <c r="L253" s="28">
        <v>39000</v>
      </c>
    </row>
    <row r="254" spans="1:12" x14ac:dyDescent="0.25">
      <c r="A254" s="69">
        <f t="shared" ref="A254" si="21">SUM(A251:A253)</f>
        <v>14732</v>
      </c>
      <c r="B254" s="34"/>
      <c r="C254" s="34"/>
      <c r="D254" s="34"/>
      <c r="E254" s="34"/>
      <c r="F254" s="36" t="s">
        <v>26</v>
      </c>
      <c r="G254" s="34"/>
      <c r="H254" s="69">
        <f t="shared" ref="H254" si="22">SUM(H251:H253)</f>
        <v>68000</v>
      </c>
      <c r="I254" s="69">
        <f>SUM(I251:I253)</f>
        <v>57357</v>
      </c>
      <c r="J254" s="69">
        <f t="shared" ref="J254:L254" si="23">SUM(J251:J253)</f>
        <v>71628</v>
      </c>
      <c r="K254" s="69">
        <f t="shared" si="23"/>
        <v>74500</v>
      </c>
      <c r="L254" s="69">
        <f t="shared" si="23"/>
        <v>74500</v>
      </c>
    </row>
    <row r="255" spans="1:12" ht="15.75" thickBot="1" x14ac:dyDescent="0.3">
      <c r="A255" s="139">
        <f>A254</f>
        <v>14732</v>
      </c>
      <c r="B255" s="106"/>
      <c r="C255" s="88"/>
      <c r="D255" s="88"/>
      <c r="E255" s="107" t="s">
        <v>29</v>
      </c>
      <c r="F255" s="106"/>
      <c r="G255" s="107"/>
      <c r="H255" s="139">
        <f>H254</f>
        <v>68000</v>
      </c>
      <c r="I255" s="139">
        <f t="shared" ref="I255:L255" si="24">I254</f>
        <v>57357</v>
      </c>
      <c r="J255" s="139">
        <f t="shared" si="24"/>
        <v>71628</v>
      </c>
      <c r="K255" s="139">
        <f t="shared" si="24"/>
        <v>74500</v>
      </c>
      <c r="L255" s="139">
        <f t="shared" si="24"/>
        <v>74500</v>
      </c>
    </row>
    <row r="256" spans="1:12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68" fitToHeight="8" orientation="portrait" r:id="rId1"/>
  <headerFooter>
    <oddHeader xml:space="preserve">&amp;CSTOURPORT-ON-SEVERN TOWN COUNCIL
FINANCE COMMITTEE
BUDGET 2023-24&amp;RAgenda Item No. 8 
Item  4 </oddHeader>
  </headerFooter>
  <rowBreaks count="5" manualBreakCount="5">
    <brk id="41" max="16383" man="1"/>
    <brk id="93" max="16383" man="1"/>
    <brk id="135" max="16383" man="1"/>
    <brk id="188" max="16383" man="1"/>
    <brk id="2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K37"/>
  <sheetViews>
    <sheetView tabSelected="1" view="pageLayout" topLeftCell="A22" zoomScaleNormal="100" workbookViewId="0">
      <selection activeCell="B11" sqref="B11"/>
    </sheetView>
  </sheetViews>
  <sheetFormatPr defaultRowHeight="15" x14ac:dyDescent="0.25"/>
  <cols>
    <col min="1" max="1" width="4.7109375" customWidth="1"/>
    <col min="2" max="2" width="3" customWidth="1"/>
    <col min="6" max="6" width="10.5703125" customWidth="1"/>
    <col min="7" max="7" width="10.42578125" customWidth="1"/>
    <col min="8" max="8" width="10.42578125" bestFit="1" customWidth="1"/>
    <col min="9" max="9" width="9.42578125" customWidth="1"/>
    <col min="10" max="10" width="10.140625" bestFit="1" customWidth="1"/>
    <col min="11" max="11" width="11.140625" customWidth="1"/>
  </cols>
  <sheetData>
    <row r="3" spans="1:11" x14ac:dyDescent="0.25">
      <c r="A3" s="126"/>
      <c r="B3" s="3"/>
      <c r="C3" s="3"/>
      <c r="D3" s="3"/>
      <c r="E3" s="3"/>
      <c r="F3" s="144" t="s">
        <v>103</v>
      </c>
      <c r="G3" s="145"/>
      <c r="H3" s="2" t="s">
        <v>106</v>
      </c>
      <c r="I3" s="4" t="s">
        <v>113</v>
      </c>
      <c r="J3" s="127" t="s">
        <v>118</v>
      </c>
      <c r="K3" s="127" t="s">
        <v>136</v>
      </c>
    </row>
    <row r="4" spans="1:11" x14ac:dyDescent="0.25">
      <c r="A4" s="128"/>
      <c r="B4" s="1"/>
      <c r="C4" s="1"/>
      <c r="D4" s="1"/>
      <c r="E4" s="1"/>
      <c r="F4" s="6" t="s">
        <v>97</v>
      </c>
      <c r="G4" s="6" t="s">
        <v>98</v>
      </c>
      <c r="H4" s="6" t="s">
        <v>2</v>
      </c>
      <c r="I4" s="129" t="s">
        <v>4</v>
      </c>
      <c r="J4" s="104" t="s">
        <v>4</v>
      </c>
      <c r="K4" s="6" t="s">
        <v>4</v>
      </c>
    </row>
    <row r="5" spans="1:11" x14ac:dyDescent="0.25">
      <c r="A5" s="130"/>
      <c r="B5" s="9"/>
      <c r="C5" s="9"/>
      <c r="D5" s="9"/>
      <c r="E5" s="9"/>
      <c r="F5" s="8" t="s">
        <v>4</v>
      </c>
      <c r="G5" s="8" t="s">
        <v>4</v>
      </c>
      <c r="H5" s="8"/>
      <c r="I5" s="131"/>
      <c r="J5" s="19"/>
      <c r="K5" s="12"/>
    </row>
    <row r="6" spans="1:11" x14ac:dyDescent="0.25">
      <c r="A6" s="38"/>
      <c r="B6" s="15"/>
      <c r="C6" s="15"/>
      <c r="D6" s="15"/>
      <c r="E6" s="15"/>
      <c r="F6" s="16" t="s">
        <v>7</v>
      </c>
      <c r="G6" s="16" t="s">
        <v>7</v>
      </c>
      <c r="H6" s="16" t="s">
        <v>7</v>
      </c>
      <c r="I6" s="100" t="s">
        <v>7</v>
      </c>
      <c r="J6" s="49" t="s">
        <v>7</v>
      </c>
      <c r="K6" s="49" t="s">
        <v>7</v>
      </c>
    </row>
    <row r="7" spans="1:11" x14ac:dyDescent="0.25">
      <c r="A7" s="83" t="s">
        <v>110</v>
      </c>
      <c r="F7" s="17"/>
      <c r="G7" s="6"/>
      <c r="H7" s="6"/>
      <c r="I7" s="21"/>
      <c r="J7" s="17"/>
      <c r="K7" s="17"/>
    </row>
    <row r="8" spans="1:11" x14ac:dyDescent="0.25">
      <c r="A8" s="83"/>
      <c r="F8" s="17"/>
      <c r="G8" s="6"/>
      <c r="H8" s="6"/>
      <c r="I8" s="21"/>
      <c r="J8" s="17"/>
      <c r="K8" s="17"/>
    </row>
    <row r="9" spans="1:11" x14ac:dyDescent="0.25">
      <c r="A9" s="83"/>
      <c r="B9" t="s">
        <v>99</v>
      </c>
      <c r="F9" s="17">
        <v>12000</v>
      </c>
      <c r="G9" s="6">
        <v>12000</v>
      </c>
      <c r="H9" s="6">
        <v>18000</v>
      </c>
      <c r="I9" s="7">
        <v>3000</v>
      </c>
      <c r="J9" s="6">
        <f>I15</f>
        <v>10000</v>
      </c>
      <c r="K9" s="6">
        <f>J15</f>
        <v>17000</v>
      </c>
    </row>
    <row r="10" spans="1:11" x14ac:dyDescent="0.25">
      <c r="A10" s="39"/>
      <c r="F10" s="17"/>
      <c r="G10" s="17"/>
      <c r="H10" s="17"/>
      <c r="I10" s="21"/>
      <c r="J10" s="17"/>
      <c r="K10" s="17"/>
    </row>
    <row r="11" spans="1:11" x14ac:dyDescent="0.25">
      <c r="A11" s="39"/>
      <c r="C11" t="s">
        <v>101</v>
      </c>
      <c r="F11" s="6"/>
      <c r="G11" s="6"/>
      <c r="H11" s="6">
        <v>-22000</v>
      </c>
      <c r="I11" s="7"/>
      <c r="J11" s="6"/>
      <c r="K11" s="6"/>
    </row>
    <row r="12" spans="1:11" x14ac:dyDescent="0.25">
      <c r="A12" s="39"/>
      <c r="F12" s="17"/>
      <c r="G12" s="17"/>
      <c r="H12" s="21"/>
      <c r="I12" s="17"/>
      <c r="J12" s="17"/>
      <c r="K12" s="19"/>
    </row>
    <row r="13" spans="1:11" x14ac:dyDescent="0.25">
      <c r="A13" s="39"/>
      <c r="C13" t="s">
        <v>105</v>
      </c>
      <c r="F13" s="17">
        <v>6000</v>
      </c>
      <c r="G13" s="17">
        <v>6000</v>
      </c>
      <c r="H13" s="21">
        <v>7000</v>
      </c>
      <c r="I13" s="17">
        <v>7000</v>
      </c>
      <c r="J13" s="17">
        <v>7000</v>
      </c>
      <c r="K13" s="17">
        <v>7000</v>
      </c>
    </row>
    <row r="14" spans="1:11" x14ac:dyDescent="0.25">
      <c r="A14" s="39"/>
      <c r="F14" s="17"/>
      <c r="G14" s="11"/>
      <c r="H14" s="17"/>
      <c r="I14" s="21"/>
      <c r="J14" s="17"/>
      <c r="K14" s="17"/>
    </row>
    <row r="15" spans="1:11" ht="15.75" thickBot="1" x14ac:dyDescent="0.3">
      <c r="A15" s="83"/>
      <c r="B15" s="50" t="s">
        <v>100</v>
      </c>
      <c r="C15" s="50"/>
      <c r="D15" s="50"/>
      <c r="E15" s="50"/>
      <c r="F15" s="134">
        <f>SUM(F9:F14)</f>
        <v>18000</v>
      </c>
      <c r="G15" s="134">
        <f>SUM(G7:G13)</f>
        <v>18000</v>
      </c>
      <c r="H15" s="132">
        <f>SUM(H9:H13)</f>
        <v>3000</v>
      </c>
      <c r="I15" s="135">
        <f>SUM(I7:I13)</f>
        <v>10000</v>
      </c>
      <c r="J15" s="134">
        <f>SUM(J7:J13)</f>
        <v>17000</v>
      </c>
      <c r="K15" s="134">
        <f>SUM(K7:K13)</f>
        <v>24000</v>
      </c>
    </row>
    <row r="16" spans="1:11" ht="15.75" thickTop="1" x14ac:dyDescent="0.25">
      <c r="A16" s="39"/>
      <c r="F16" s="17"/>
      <c r="G16" s="17"/>
      <c r="H16" s="17"/>
      <c r="I16" s="21"/>
      <c r="J16" s="17"/>
      <c r="K16" s="17"/>
    </row>
    <row r="17" spans="1:11" x14ac:dyDescent="0.25">
      <c r="A17" s="83" t="s">
        <v>111</v>
      </c>
      <c r="F17" s="17"/>
      <c r="G17" s="6"/>
      <c r="H17" s="17"/>
      <c r="I17" s="7"/>
      <c r="J17" s="17"/>
      <c r="K17" s="17"/>
    </row>
    <row r="18" spans="1:11" x14ac:dyDescent="0.25">
      <c r="A18" s="83"/>
      <c r="F18" s="17"/>
      <c r="G18" s="6"/>
      <c r="H18" s="17"/>
      <c r="I18" s="7"/>
      <c r="J18" s="17"/>
      <c r="K18" s="17"/>
    </row>
    <row r="19" spans="1:11" x14ac:dyDescent="0.25">
      <c r="A19" s="83"/>
      <c r="B19" t="s">
        <v>99</v>
      </c>
      <c r="F19" s="17">
        <v>6489</v>
      </c>
      <c r="G19" s="17">
        <v>6489</v>
      </c>
      <c r="H19" s="17">
        <v>7324</v>
      </c>
      <c r="I19" s="17">
        <v>359</v>
      </c>
      <c r="J19" s="17">
        <f>I25</f>
        <v>2394</v>
      </c>
      <c r="K19" s="17">
        <f>J25</f>
        <v>4429</v>
      </c>
    </row>
    <row r="20" spans="1:11" x14ac:dyDescent="0.25">
      <c r="A20" s="83"/>
      <c r="C20" t="s">
        <v>152</v>
      </c>
      <c r="F20" s="17"/>
      <c r="G20" s="17"/>
      <c r="H20" s="17">
        <v>-8000</v>
      </c>
      <c r="I20" s="21"/>
      <c r="J20" s="17"/>
      <c r="K20" s="17"/>
    </row>
    <row r="21" spans="1:11" x14ac:dyDescent="0.25">
      <c r="A21" s="39"/>
      <c r="C21" t="s">
        <v>104</v>
      </c>
      <c r="F21" s="17">
        <v>-1965</v>
      </c>
      <c r="G21" s="21">
        <v>-1965</v>
      </c>
      <c r="H21" s="17">
        <v>-1965</v>
      </c>
      <c r="I21" s="17">
        <v>-1965</v>
      </c>
      <c r="J21" s="17">
        <v>-1965</v>
      </c>
      <c r="K21" s="17">
        <v>-1965</v>
      </c>
    </row>
    <row r="22" spans="1:11" x14ac:dyDescent="0.25">
      <c r="A22" s="39"/>
      <c r="F22" s="17"/>
      <c r="G22" s="21"/>
      <c r="H22" s="17"/>
      <c r="I22" s="21"/>
      <c r="J22" s="17"/>
      <c r="K22" s="17"/>
    </row>
    <row r="23" spans="1:11" x14ac:dyDescent="0.25">
      <c r="A23" s="39"/>
      <c r="C23" t="s">
        <v>105</v>
      </c>
      <c r="F23" s="17">
        <v>2800</v>
      </c>
      <c r="G23" s="21">
        <v>2800</v>
      </c>
      <c r="H23" s="17">
        <v>3000</v>
      </c>
      <c r="I23" s="17">
        <v>4000</v>
      </c>
      <c r="J23" s="17">
        <v>4000</v>
      </c>
      <c r="K23" s="17">
        <v>4000</v>
      </c>
    </row>
    <row r="24" spans="1:11" x14ac:dyDescent="0.25">
      <c r="A24" s="39"/>
      <c r="F24" s="17"/>
      <c r="G24" s="17"/>
      <c r="H24" s="17"/>
      <c r="I24" s="21"/>
      <c r="J24" s="17"/>
      <c r="K24" s="17"/>
    </row>
    <row r="25" spans="1:11" ht="15.75" thickBot="1" x14ac:dyDescent="0.3">
      <c r="A25" s="83"/>
      <c r="B25" s="50" t="s">
        <v>100</v>
      </c>
      <c r="C25" s="50"/>
      <c r="D25" s="50"/>
      <c r="E25" s="50"/>
      <c r="F25" s="134">
        <f>SUM(F19:F24)</f>
        <v>7324</v>
      </c>
      <c r="G25" s="134">
        <f>SUM(G17:G23)</f>
        <v>7324</v>
      </c>
      <c r="H25" s="132">
        <f>SUM(H19:H23)</f>
        <v>359</v>
      </c>
      <c r="I25" s="136">
        <f>SUM(I19:I24)</f>
        <v>2394</v>
      </c>
      <c r="J25" s="134">
        <f>SUM(J19:J24)</f>
        <v>4429</v>
      </c>
      <c r="K25" s="134">
        <f>SUM(K17:K23)</f>
        <v>6464</v>
      </c>
    </row>
    <row r="26" spans="1:11" ht="15.75" thickTop="1" x14ac:dyDescent="0.25">
      <c r="A26" s="39"/>
      <c r="F26" s="17"/>
      <c r="G26" s="17"/>
      <c r="H26" s="17"/>
      <c r="I26" s="21"/>
      <c r="J26" s="17"/>
      <c r="K26" s="17"/>
    </row>
    <row r="27" spans="1:11" x14ac:dyDescent="0.25">
      <c r="A27" s="83" t="s">
        <v>112</v>
      </c>
      <c r="F27" s="17"/>
      <c r="G27" s="17"/>
      <c r="H27" s="17"/>
      <c r="I27" s="21"/>
      <c r="J27" s="17"/>
      <c r="K27" s="17"/>
    </row>
    <row r="28" spans="1:11" x14ac:dyDescent="0.25">
      <c r="A28" s="39"/>
      <c r="F28" s="17"/>
      <c r="G28" s="17"/>
      <c r="H28" s="17"/>
      <c r="I28" s="21"/>
      <c r="J28" s="17"/>
      <c r="K28" s="17"/>
    </row>
    <row r="29" spans="1:11" x14ac:dyDescent="0.25">
      <c r="A29" s="39"/>
      <c r="B29" t="s">
        <v>99</v>
      </c>
      <c r="F29" s="17">
        <v>23950</v>
      </c>
      <c r="G29" s="17">
        <v>23950</v>
      </c>
      <c r="H29" s="17">
        <v>29110</v>
      </c>
      <c r="I29" s="21">
        <v>35110</v>
      </c>
      <c r="J29" s="17">
        <f>I35</f>
        <v>41110</v>
      </c>
      <c r="K29" s="17">
        <f>J35</f>
        <v>47110</v>
      </c>
    </row>
    <row r="30" spans="1:11" x14ac:dyDescent="0.25">
      <c r="A30" s="39"/>
      <c r="F30" s="6"/>
      <c r="G30" s="6"/>
      <c r="H30" s="17"/>
      <c r="I30" s="21"/>
      <c r="J30" s="17"/>
      <c r="K30" s="17"/>
    </row>
    <row r="31" spans="1:11" x14ac:dyDescent="0.25">
      <c r="A31" s="39"/>
      <c r="C31" s="84" t="s">
        <v>102</v>
      </c>
      <c r="F31" s="17"/>
      <c r="G31" s="17"/>
      <c r="H31" s="17"/>
      <c r="I31" s="5"/>
      <c r="J31" s="5"/>
      <c r="K31" s="5"/>
    </row>
    <row r="32" spans="1:11" x14ac:dyDescent="0.25">
      <c r="A32" s="39"/>
      <c r="D32" s="84"/>
      <c r="F32" s="17"/>
      <c r="G32" s="6"/>
      <c r="H32" s="21"/>
      <c r="I32" s="17"/>
      <c r="J32" s="17"/>
      <c r="K32" s="19"/>
    </row>
    <row r="33" spans="1:11" x14ac:dyDescent="0.25">
      <c r="A33" s="39"/>
      <c r="C33" t="s">
        <v>105</v>
      </c>
      <c r="F33" s="68">
        <v>5160</v>
      </c>
      <c r="G33" s="17">
        <v>5160</v>
      </c>
      <c r="H33" s="17">
        <v>6000</v>
      </c>
      <c r="I33" s="17">
        <v>6000</v>
      </c>
      <c r="J33" s="17">
        <v>6000</v>
      </c>
      <c r="K33" s="17">
        <v>6000</v>
      </c>
    </row>
    <row r="34" spans="1:11" x14ac:dyDescent="0.25">
      <c r="A34" s="39"/>
      <c r="D34" s="84"/>
      <c r="F34" s="17"/>
      <c r="G34" s="17"/>
      <c r="H34" s="17"/>
      <c r="I34" s="21"/>
      <c r="J34" s="17"/>
      <c r="K34" s="17"/>
    </row>
    <row r="35" spans="1:11" ht="15.75" thickBot="1" x14ac:dyDescent="0.3">
      <c r="A35" s="85"/>
      <c r="B35" s="51" t="s">
        <v>100</v>
      </c>
      <c r="C35" s="51"/>
      <c r="D35" s="51"/>
      <c r="E35" s="137"/>
      <c r="F35" s="132">
        <f>SUM(F29:F34)</f>
        <v>29110</v>
      </c>
      <c r="G35" s="132">
        <f>SUM(G27:G33)</f>
        <v>29110</v>
      </c>
      <c r="H35" s="132">
        <f>SUM(H29:H33)</f>
        <v>35110</v>
      </c>
      <c r="I35" s="133">
        <f>SUM(I27:I33)</f>
        <v>41110</v>
      </c>
      <c r="J35" s="132">
        <f>SUM(J27:J33)</f>
        <v>47110</v>
      </c>
      <c r="K35" s="132">
        <f>SUM(K27:K33)</f>
        <v>53110</v>
      </c>
    </row>
    <row r="36" spans="1:11" ht="15.75" thickTop="1" x14ac:dyDescent="0.25"/>
    <row r="37" spans="1:11" x14ac:dyDescent="0.25">
      <c r="A37" t="s">
        <v>154</v>
      </c>
    </row>
  </sheetData>
  <mergeCells count="1">
    <mergeCell ref="F3:G3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&amp;CSTOURPORT-ON-SEVERN TOWN COUNCIL
BUDGET 2023-24
FUNDS AND RESERVES&amp;RAgenda Item No. 8
Appendix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Detail</vt:lpstr>
      <vt:lpstr>VehclCompElecCivHFund</vt:lpstr>
    </vt:vector>
  </TitlesOfParts>
  <Company>Wyre Forest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GrahamS</dc:creator>
  <cp:lastModifiedBy>Annette Phillips</cp:lastModifiedBy>
  <cp:lastPrinted>2023-01-25T09:53:09Z</cp:lastPrinted>
  <dcterms:created xsi:type="dcterms:W3CDTF">2018-07-02T11:48:26Z</dcterms:created>
  <dcterms:modified xsi:type="dcterms:W3CDTF">2023-01-25T09:57:00Z</dcterms:modified>
</cp:coreProperties>
</file>