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Stourport Town Council\1. New i drive Layout\3a and 3b Meetings (Agendas and Minutes)\Finance Committee\Finance Committee Agendas\2026\03_2 June 2026\"/>
    </mc:Choice>
  </mc:AlternateContent>
  <xr:revisionPtr revIDLastSave="0" documentId="13_ncr:1_{A4F7CF83-F781-49A4-A436-E90D111C244B}" xr6:coauthVersionLast="47" xr6:coauthVersionMax="47" xr10:uidLastSave="{00000000-0000-0000-0000-000000000000}"/>
  <bookViews>
    <workbookView xWindow="-28920" yWindow="-120" windowWidth="29040" windowHeight="15720" activeTab="3" xr2:uid="{60F1BC87-3B7B-419E-A4DF-F6B579E4CB0B}"/>
  </bookViews>
  <sheets>
    <sheet name="Summary" sheetId="2" r:id="rId1"/>
    <sheet name="Detailed" sheetId="3" r:id="rId2"/>
    <sheet name="Working paper" sheetId="1" r:id="rId3"/>
    <sheet name="Funds &amp; Reserves" sheetId="6" r:id="rId4"/>
  </sheets>
  <definedNames>
    <definedName name="_xlnm.Print_Area" localSheetId="1">Detailed!$A$1:$J$263</definedName>
    <definedName name="_xlnm.Print_Area" localSheetId="0">Summary!$A$3:$F$34</definedName>
    <definedName name="_xlnm.Print_Titles" localSheetId="2">'Working paper'!$3:$5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6" l="1"/>
  <c r="J13" i="6"/>
  <c r="J11" i="6"/>
  <c r="I13" i="6"/>
  <c r="I11" i="6"/>
  <c r="H13" i="6"/>
  <c r="H11" i="6"/>
  <c r="F15" i="6"/>
  <c r="G15" i="6" s="1"/>
  <c r="H15" i="6" s="1"/>
  <c r="F50" i="6"/>
  <c r="F42" i="6"/>
  <c r="F34" i="6"/>
  <c r="G27" i="6" s="1"/>
  <c r="F24" i="6"/>
  <c r="G18" i="6" s="1"/>
  <c r="O163" i="1"/>
  <c r="R28" i="1"/>
  <c r="R162" i="1"/>
  <c r="R184" i="1"/>
  <c r="R194" i="1"/>
  <c r="R204" i="1"/>
  <c r="R205" i="1"/>
  <c r="R206" i="1"/>
  <c r="R207" i="1"/>
  <c r="R208" i="1"/>
  <c r="R209" i="1"/>
  <c r="R226" i="1"/>
  <c r="L69" i="1"/>
  <c r="L70" i="1" s="1"/>
  <c r="M69" i="1"/>
  <c r="M70" i="1" s="1"/>
  <c r="N69" i="1"/>
  <c r="N70" i="1" s="1"/>
  <c r="O69" i="1"/>
  <c r="O70" i="1" s="1"/>
  <c r="P87" i="1"/>
  <c r="R87" i="1" s="1"/>
  <c r="P66" i="1"/>
  <c r="R66" i="1" s="1"/>
  <c r="O42" i="1"/>
  <c r="P42" i="1" s="1"/>
  <c r="R42" i="1" s="1"/>
  <c r="P184" i="1"/>
  <c r="P185" i="1" s="1"/>
  <c r="M185" i="1"/>
  <c r="N185" i="1"/>
  <c r="O185" i="1"/>
  <c r="J161" i="3"/>
  <c r="I198" i="3"/>
  <c r="H198" i="3"/>
  <c r="H199" i="3"/>
  <c r="H200" i="3"/>
  <c r="H201" i="3"/>
  <c r="H50" i="3"/>
  <c r="H52" i="3"/>
  <c r="I35" i="3"/>
  <c r="I14" i="3"/>
  <c r="H247" i="3"/>
  <c r="H12" i="3"/>
  <c r="H16" i="3"/>
  <c r="P274" i="1"/>
  <c r="R274" i="1" s="1"/>
  <c r="P275" i="1"/>
  <c r="R275" i="1" s="1"/>
  <c r="P276" i="1"/>
  <c r="R276" i="1" s="1"/>
  <c r="P273" i="1"/>
  <c r="R273" i="1" s="1"/>
  <c r="P272" i="1"/>
  <c r="R272" i="1" s="1"/>
  <c r="P249" i="1"/>
  <c r="R249" i="1" s="1"/>
  <c r="P248" i="1"/>
  <c r="R248" i="1" s="1"/>
  <c r="P195" i="1"/>
  <c r="R195" i="1" s="1"/>
  <c r="T175" i="1"/>
  <c r="J174" i="3" s="1"/>
  <c r="T113" i="1"/>
  <c r="J112" i="3" s="1"/>
  <c r="T121" i="1"/>
  <c r="J120" i="3" s="1"/>
  <c r="T125" i="1"/>
  <c r="J124" i="3" s="1"/>
  <c r="S131" i="1"/>
  <c r="S126" i="1"/>
  <c r="T54" i="1"/>
  <c r="J52" i="3" s="1"/>
  <c r="S260" i="1"/>
  <c r="T259" i="1"/>
  <c r="J257" i="3" s="1"/>
  <c r="T37" i="1"/>
  <c r="J35" i="3" s="1"/>
  <c r="I15" i="6" l="1"/>
  <c r="J15" i="6" s="1"/>
  <c r="F52" i="6"/>
  <c r="R278" i="1"/>
  <c r="I246" i="3"/>
  <c r="P278" i="1"/>
  <c r="T248" i="1"/>
  <c r="J246" i="3" s="1"/>
  <c r="T153" i="1"/>
  <c r="J152" i="3" s="1"/>
  <c r="T149" i="1"/>
  <c r="J148" i="3" s="1"/>
  <c r="S163" i="1"/>
  <c r="S158" i="1"/>
  <c r="S229" i="1"/>
  <c r="S181" i="1"/>
  <c r="S92" i="1"/>
  <c r="T16" i="1"/>
  <c r="J14" i="3" s="1"/>
  <c r="L181" i="1"/>
  <c r="O12" i="1"/>
  <c r="L12" i="1"/>
  <c r="S164" i="1" l="1"/>
  <c r="P10" i="1"/>
  <c r="R10" i="1" s="1"/>
  <c r="P32" i="1"/>
  <c r="R32" i="1" s="1"/>
  <c r="O262" i="1"/>
  <c r="O260" i="1"/>
  <c r="O250" i="1"/>
  <c r="O251" i="1" s="1"/>
  <c r="O234" i="1"/>
  <c r="O235" i="1" s="1"/>
  <c r="O181" i="1"/>
  <c r="O186" i="1" s="1"/>
  <c r="O40" i="1"/>
  <c r="O43" i="1" s="1"/>
  <c r="N12" i="1"/>
  <c r="O92" i="1"/>
  <c r="O126" i="1"/>
  <c r="O132" i="1" s="1"/>
  <c r="O164" i="1"/>
  <c r="O210" i="1"/>
  <c r="O213" i="1" s="1"/>
  <c r="O278" i="1"/>
  <c r="Q12" i="1"/>
  <c r="Q40" i="1" s="1"/>
  <c r="Q43" i="1" s="1"/>
  <c r="T287" i="1"/>
  <c r="G260" i="1"/>
  <c r="K233" i="1"/>
  <c r="P233" i="1" s="1"/>
  <c r="R233" i="1" s="1"/>
  <c r="K158" i="1"/>
  <c r="P261" i="1"/>
  <c r="R261" i="1" s="1"/>
  <c r="P258" i="1"/>
  <c r="R258" i="1" s="1"/>
  <c r="R260" i="1" s="1"/>
  <c r="P246" i="1"/>
  <c r="R246" i="1" s="1"/>
  <c r="P244" i="1"/>
  <c r="R244" i="1" s="1"/>
  <c r="P231" i="1"/>
  <c r="R231" i="1" s="1"/>
  <c r="P232" i="1"/>
  <c r="R232" i="1" s="1"/>
  <c r="P227" i="1"/>
  <c r="R227" i="1" s="1"/>
  <c r="P226" i="1"/>
  <c r="P225" i="1"/>
  <c r="R225" i="1" s="1"/>
  <c r="P223" i="1"/>
  <c r="R223" i="1" s="1"/>
  <c r="P221" i="1"/>
  <c r="R221" i="1" s="1"/>
  <c r="L234" i="1"/>
  <c r="L235" i="1" s="1"/>
  <c r="M234" i="1"/>
  <c r="M181" i="1"/>
  <c r="N163" i="1"/>
  <c r="N164" i="1" s="1"/>
  <c r="M163" i="1"/>
  <c r="M164" i="1" s="1"/>
  <c r="L163" i="1"/>
  <c r="L164" i="1" s="1"/>
  <c r="N126" i="1"/>
  <c r="M126" i="1"/>
  <c r="M131" i="1" s="1"/>
  <c r="M132" i="1" s="1"/>
  <c r="L126" i="1"/>
  <c r="L131" i="1" s="1"/>
  <c r="N92" i="1"/>
  <c r="L92" i="1"/>
  <c r="N210" i="1"/>
  <c r="P202" i="1"/>
  <c r="R202" i="1" s="1"/>
  <c r="P203" i="1"/>
  <c r="R203" i="1" s="1"/>
  <c r="P201" i="1"/>
  <c r="R201" i="1" s="1"/>
  <c r="P199" i="1"/>
  <c r="R199" i="1" s="1"/>
  <c r="P180" i="1"/>
  <c r="R180" i="1" s="1"/>
  <c r="T180" i="1" s="1"/>
  <c r="J177" i="3" s="1"/>
  <c r="P179" i="1"/>
  <c r="R179" i="1" s="1"/>
  <c r="P177" i="1"/>
  <c r="R177" i="1" s="1"/>
  <c r="P175" i="1"/>
  <c r="P173" i="1"/>
  <c r="R173" i="1" s="1"/>
  <c r="P161" i="1"/>
  <c r="R161" i="1" s="1"/>
  <c r="P157" i="1"/>
  <c r="R157" i="1" s="1"/>
  <c r="P155" i="1"/>
  <c r="R155" i="1" s="1"/>
  <c r="P153" i="1"/>
  <c r="P151" i="1"/>
  <c r="R151" i="1" s="1"/>
  <c r="P149" i="1"/>
  <c r="P147" i="1"/>
  <c r="R147" i="1" s="1"/>
  <c r="P145" i="1"/>
  <c r="P143" i="1"/>
  <c r="R143" i="1" s="1"/>
  <c r="P141" i="1"/>
  <c r="R141" i="1" s="1"/>
  <c r="P125" i="1"/>
  <c r="P124" i="1"/>
  <c r="R124" i="1" s="1"/>
  <c r="P123" i="1"/>
  <c r="R123" i="1" s="1"/>
  <c r="P122" i="1"/>
  <c r="R122" i="1" s="1"/>
  <c r="P121" i="1"/>
  <c r="P119" i="1"/>
  <c r="R119" i="1" s="1"/>
  <c r="P117" i="1"/>
  <c r="R117" i="1" s="1"/>
  <c r="P115" i="1"/>
  <c r="R115" i="1" s="1"/>
  <c r="P113" i="1"/>
  <c r="P111" i="1"/>
  <c r="R111" i="1" s="1"/>
  <c r="P109" i="1"/>
  <c r="R109" i="1" s="1"/>
  <c r="P107" i="1"/>
  <c r="R107" i="1" s="1"/>
  <c r="P105" i="1"/>
  <c r="R105" i="1" s="1"/>
  <c r="P103" i="1"/>
  <c r="R103" i="1" s="1"/>
  <c r="P101" i="1"/>
  <c r="R101" i="1" s="1"/>
  <c r="P90" i="1"/>
  <c r="R90" i="1" s="1"/>
  <c r="P89" i="1"/>
  <c r="R89" i="1" s="1"/>
  <c r="P85" i="1"/>
  <c r="R85" i="1" s="1"/>
  <c r="P83" i="1"/>
  <c r="R83" i="1" s="1"/>
  <c r="P81" i="1"/>
  <c r="R81" i="1" s="1"/>
  <c r="P79" i="1"/>
  <c r="R79" i="1" s="1"/>
  <c r="P68" i="1"/>
  <c r="R68" i="1" s="1"/>
  <c r="P64" i="1"/>
  <c r="R64" i="1" s="1"/>
  <c r="P62" i="1"/>
  <c r="R62" i="1" s="1"/>
  <c r="P60" i="1"/>
  <c r="R60" i="1" s="1"/>
  <c r="P58" i="1"/>
  <c r="R58" i="1" s="1"/>
  <c r="P56" i="1"/>
  <c r="R56" i="1" s="1"/>
  <c r="P54" i="1"/>
  <c r="P52" i="1"/>
  <c r="R52" i="1" s="1"/>
  <c r="P39" i="1"/>
  <c r="R39" i="1" s="1"/>
  <c r="P38" i="1"/>
  <c r="R38" i="1" s="1"/>
  <c r="P36" i="1"/>
  <c r="R36" i="1" s="1"/>
  <c r="P34" i="1"/>
  <c r="R34" i="1" s="1"/>
  <c r="P30" i="1"/>
  <c r="R30" i="1" s="1"/>
  <c r="T28" i="1"/>
  <c r="J26" i="3" s="1"/>
  <c r="P26" i="1"/>
  <c r="R26" i="1" s="1"/>
  <c r="P24" i="1"/>
  <c r="R24" i="1" s="1"/>
  <c r="P22" i="1"/>
  <c r="R22" i="1" s="1"/>
  <c r="P20" i="1"/>
  <c r="R20" i="1" s="1"/>
  <c r="P18" i="1"/>
  <c r="R18" i="1" s="1"/>
  <c r="P16" i="1"/>
  <c r="P14" i="1"/>
  <c r="R14" i="1" s="1"/>
  <c r="P11" i="1"/>
  <c r="R11" i="1" s="1"/>
  <c r="L263" i="1"/>
  <c r="L251" i="1"/>
  <c r="L210" i="1"/>
  <c r="L213" i="1" s="1"/>
  <c r="L43" i="1"/>
  <c r="L278" i="1"/>
  <c r="L185" i="1"/>
  <c r="L186" i="1" s="1"/>
  <c r="R181" i="1" l="1"/>
  <c r="R250" i="1"/>
  <c r="R251" i="1" s="1"/>
  <c r="R69" i="1"/>
  <c r="R145" i="1"/>
  <c r="R158" i="1" s="1"/>
  <c r="R126" i="1"/>
  <c r="R210" i="1"/>
  <c r="P69" i="1"/>
  <c r="P70" i="1" s="1"/>
  <c r="O263" i="1"/>
  <c r="O265" i="1" s="1"/>
  <c r="O280" i="1" s="1"/>
  <c r="O287" i="1" s="1"/>
  <c r="P210" i="1"/>
  <c r="P181" i="1"/>
  <c r="L132" i="1"/>
  <c r="L265" i="1" s="1"/>
  <c r="L280" i="1" s="1"/>
  <c r="L287" i="1" s="1"/>
  <c r="N131" i="1"/>
  <c r="N132" i="1" s="1"/>
  <c r="P91" i="1"/>
  <c r="I144" i="3"/>
  <c r="T83" i="1"/>
  <c r="J81" i="3" s="1"/>
  <c r="J278" i="1"/>
  <c r="K278" i="1"/>
  <c r="K294" i="1" s="1"/>
  <c r="M278" i="1"/>
  <c r="N278" i="1"/>
  <c r="J262" i="1"/>
  <c r="K262" i="1"/>
  <c r="M262" i="1"/>
  <c r="N262" i="1"/>
  <c r="J260" i="1"/>
  <c r="K260" i="1"/>
  <c r="M260" i="1"/>
  <c r="N260" i="1"/>
  <c r="J250" i="1"/>
  <c r="J251" i="1" s="1"/>
  <c r="K250" i="1"/>
  <c r="K251" i="1" s="1"/>
  <c r="M250" i="1"/>
  <c r="M251" i="1" s="1"/>
  <c r="N250" i="1"/>
  <c r="N251" i="1" s="1"/>
  <c r="J234" i="1"/>
  <c r="K234" i="1"/>
  <c r="N234" i="1"/>
  <c r="J229" i="1"/>
  <c r="K229" i="1"/>
  <c r="M229" i="1"/>
  <c r="N229" i="1"/>
  <c r="J210" i="1"/>
  <c r="K210" i="1"/>
  <c r="M210" i="1"/>
  <c r="M213" i="1" s="1"/>
  <c r="J185" i="1"/>
  <c r="K185" i="1"/>
  <c r="J181" i="1"/>
  <c r="K181" i="1"/>
  <c r="N181" i="1"/>
  <c r="J163" i="1"/>
  <c r="K163" i="1"/>
  <c r="P163" i="1" s="1"/>
  <c r="J158" i="1"/>
  <c r="J131" i="1"/>
  <c r="K131" i="1"/>
  <c r="J126" i="1"/>
  <c r="K126" i="1"/>
  <c r="J92" i="1"/>
  <c r="K92" i="1"/>
  <c r="M92" i="1"/>
  <c r="J69" i="1"/>
  <c r="J70" i="1" s="1"/>
  <c r="K69" i="1"/>
  <c r="J12" i="1"/>
  <c r="J40" i="1" s="1"/>
  <c r="J43" i="1" s="1"/>
  <c r="K12" i="1"/>
  <c r="K40" i="1" s="1"/>
  <c r="K43" i="1" s="1"/>
  <c r="M12" i="1"/>
  <c r="M40" i="1" s="1"/>
  <c r="J282" i="1"/>
  <c r="H278" i="1"/>
  <c r="H262" i="1"/>
  <c r="H260" i="1"/>
  <c r="H250" i="1"/>
  <c r="H251" i="1" s="1"/>
  <c r="H234" i="1"/>
  <c r="H229" i="1"/>
  <c r="H210" i="1"/>
  <c r="H213" i="1" s="1"/>
  <c r="H185" i="1"/>
  <c r="H181" i="1"/>
  <c r="H163" i="1"/>
  <c r="H158" i="1"/>
  <c r="I158" i="1"/>
  <c r="H131" i="1"/>
  <c r="H126" i="1"/>
  <c r="H92" i="1"/>
  <c r="H69" i="1"/>
  <c r="H70" i="1" s="1"/>
  <c r="H12" i="1"/>
  <c r="H40" i="1" s="1"/>
  <c r="H43" i="1" s="1"/>
  <c r="D29" i="2"/>
  <c r="C29" i="2"/>
  <c r="E29" i="2" s="1"/>
  <c r="G258" i="3"/>
  <c r="Q260" i="1"/>
  <c r="I260" i="1"/>
  <c r="A248" i="3"/>
  <c r="A210" i="1"/>
  <c r="G124" i="3"/>
  <c r="S198" i="1"/>
  <c r="H160" i="3"/>
  <c r="H64" i="3"/>
  <c r="I210" i="1"/>
  <c r="Q210" i="1"/>
  <c r="G210" i="1"/>
  <c r="H256" i="3"/>
  <c r="H258" i="3" s="1"/>
  <c r="I38" i="1"/>
  <c r="G50" i="6"/>
  <c r="G42" i="6"/>
  <c r="H38" i="6" s="1"/>
  <c r="H42" i="6" s="1"/>
  <c r="I38" i="6" s="1"/>
  <c r="I42" i="6" s="1"/>
  <c r="J38" i="6" s="1"/>
  <c r="J42" i="6" s="1"/>
  <c r="G34" i="6"/>
  <c r="H27" i="6" s="1"/>
  <c r="H34" i="6" s="1"/>
  <c r="I27" i="6" s="1"/>
  <c r="I34" i="6" s="1"/>
  <c r="J27" i="6" s="1"/>
  <c r="J34" i="6" s="1"/>
  <c r="G24" i="6"/>
  <c r="H18" i="6" s="1"/>
  <c r="H24" i="6" s="1"/>
  <c r="I18" i="6" s="1"/>
  <c r="I24" i="6" s="1"/>
  <c r="J18" i="6" s="1"/>
  <c r="J24" i="6" s="1"/>
  <c r="R91" i="1" l="1"/>
  <c r="R92" i="1" s="1"/>
  <c r="T145" i="1"/>
  <c r="J144" i="3" s="1"/>
  <c r="I32" i="3"/>
  <c r="T34" i="1"/>
  <c r="J32" i="3" s="1"/>
  <c r="I34" i="3"/>
  <c r="T36" i="1"/>
  <c r="J34" i="3" s="1"/>
  <c r="K132" i="1"/>
  <c r="K70" i="1"/>
  <c r="P158" i="1"/>
  <c r="J213" i="1"/>
  <c r="P12" i="1"/>
  <c r="R12" i="1" s="1"/>
  <c r="M235" i="1"/>
  <c r="M263" i="1"/>
  <c r="N263" i="1"/>
  <c r="H186" i="1"/>
  <c r="M186" i="1"/>
  <c r="K235" i="1"/>
  <c r="H263" i="1"/>
  <c r="K186" i="1"/>
  <c r="N213" i="1"/>
  <c r="H164" i="1"/>
  <c r="K164" i="1"/>
  <c r="H132" i="1"/>
  <c r="N186" i="1"/>
  <c r="K213" i="1"/>
  <c r="K263" i="1"/>
  <c r="H235" i="1"/>
  <c r="J263" i="1"/>
  <c r="J132" i="1"/>
  <c r="J164" i="1"/>
  <c r="J186" i="1"/>
  <c r="J235" i="1"/>
  <c r="H46" i="6"/>
  <c r="H50" i="6" s="1"/>
  <c r="T91" i="1" l="1"/>
  <c r="J90" i="3" s="1"/>
  <c r="K265" i="1"/>
  <c r="K280" i="1" s="1"/>
  <c r="K293" i="1" s="1"/>
  <c r="K295" i="1" s="1"/>
  <c r="H265" i="1"/>
  <c r="H280" i="1" s="1"/>
  <c r="H287" i="1" s="1"/>
  <c r="J265" i="1"/>
  <c r="J280" i="1" s="1"/>
  <c r="J287" i="1" s="1"/>
  <c r="H52" i="6"/>
  <c r="I46" i="6"/>
  <c r="I50" i="6" s="1"/>
  <c r="I52" i="6" l="1"/>
  <c r="J46" i="6"/>
  <c r="J50" i="6" s="1"/>
  <c r="J52" i="6" s="1"/>
  <c r="H182" i="3" l="1"/>
  <c r="H183" i="3" s="1"/>
  <c r="H129" i="3"/>
  <c r="H128" i="3"/>
  <c r="H127" i="3"/>
  <c r="H124" i="3"/>
  <c r="H123" i="3"/>
  <c r="H122" i="3"/>
  <c r="H121" i="3"/>
  <c r="H120" i="3"/>
  <c r="H118" i="3"/>
  <c r="H116" i="3"/>
  <c r="H114" i="3"/>
  <c r="H112" i="3"/>
  <c r="H110" i="3"/>
  <c r="H108" i="3"/>
  <c r="H106" i="3"/>
  <c r="H104" i="3"/>
  <c r="H102" i="3"/>
  <c r="H100" i="3"/>
  <c r="H246" i="3"/>
  <c r="H244" i="3"/>
  <c r="H259" i="3"/>
  <c r="H230" i="3"/>
  <c r="H231" i="3"/>
  <c r="H229" i="3"/>
  <c r="H226" i="3"/>
  <c r="H225" i="3"/>
  <c r="H224" i="3"/>
  <c r="H223" i="3"/>
  <c r="H219" i="3"/>
  <c r="H197" i="3"/>
  <c r="H193" i="3"/>
  <c r="H192" i="3"/>
  <c r="G199" i="3"/>
  <c r="G197" i="3"/>
  <c r="H178" i="3"/>
  <c r="H176" i="3"/>
  <c r="H174" i="3"/>
  <c r="H172" i="3"/>
  <c r="H156" i="3"/>
  <c r="H154" i="3"/>
  <c r="H152" i="3"/>
  <c r="H150" i="3"/>
  <c r="H148" i="3"/>
  <c r="H146" i="3"/>
  <c r="H144" i="3"/>
  <c r="H142" i="3"/>
  <c r="H140" i="3"/>
  <c r="H162" i="3"/>
  <c r="H90" i="3"/>
  <c r="H89" i="3"/>
  <c r="H87" i="3"/>
  <c r="H85" i="3"/>
  <c r="H83" i="3"/>
  <c r="H81" i="3"/>
  <c r="H79" i="3"/>
  <c r="H77" i="3"/>
  <c r="H62" i="3"/>
  <c r="H60" i="3"/>
  <c r="H58" i="3"/>
  <c r="H56" i="3"/>
  <c r="H54" i="3"/>
  <c r="H40" i="3"/>
  <c r="H18" i="3"/>
  <c r="H20" i="3"/>
  <c r="H37" i="3"/>
  <c r="H36" i="3"/>
  <c r="H34" i="3"/>
  <c r="H32" i="3"/>
  <c r="H30" i="3"/>
  <c r="H28" i="3"/>
  <c r="H26" i="3"/>
  <c r="H24" i="3"/>
  <c r="H22" i="3"/>
  <c r="H8" i="3"/>
  <c r="P130" i="1"/>
  <c r="R130" i="1" s="1"/>
  <c r="H221" i="3"/>
  <c r="G250" i="1"/>
  <c r="H232" i="3" l="1"/>
  <c r="H91" i="3"/>
  <c r="H260" i="3"/>
  <c r="H227" i="3"/>
  <c r="H179" i="3"/>
  <c r="G163" i="1"/>
  <c r="I69" i="1"/>
  <c r="Q69" i="1"/>
  <c r="Q70" i="1" s="1"/>
  <c r="Q250" i="1"/>
  <c r="Q251" i="1" s="1"/>
  <c r="Q278" i="1"/>
  <c r="T107" i="1"/>
  <c r="J106" i="3" s="1"/>
  <c r="T130" i="1"/>
  <c r="J129" i="3" s="1"/>
  <c r="T89" i="1"/>
  <c r="J87" i="3" s="1"/>
  <c r="I296" i="1"/>
  <c r="I123" i="3" l="1"/>
  <c r="T124" i="1"/>
  <c r="J123" i="3" s="1"/>
  <c r="I177" i="3"/>
  <c r="H233" i="3"/>
  <c r="I278" i="1" l="1"/>
  <c r="I250" i="1" l="1"/>
  <c r="I233" i="1"/>
  <c r="I181" i="1"/>
  <c r="I282" i="1"/>
  <c r="K282" i="1" s="1"/>
  <c r="G181" i="1"/>
  <c r="D21" i="2"/>
  <c r="E21" i="2" s="1"/>
  <c r="G246" i="3"/>
  <c r="G244" i="3"/>
  <c r="G242" i="3"/>
  <c r="G231" i="3"/>
  <c r="G230" i="3"/>
  <c r="G229" i="3"/>
  <c r="G226" i="3"/>
  <c r="G225" i="3"/>
  <c r="G224" i="3"/>
  <c r="G223" i="3"/>
  <c r="G221" i="3"/>
  <c r="G219" i="3"/>
  <c r="K287" i="1" l="1"/>
  <c r="K296" i="1"/>
  <c r="K297" i="1" s="1"/>
  <c r="G248" i="3"/>
  <c r="G227" i="3"/>
  <c r="G232" i="3"/>
  <c r="G201" i="3"/>
  <c r="G200" i="3"/>
  <c r="G182" i="3"/>
  <c r="G178" i="3"/>
  <c r="G176" i="3"/>
  <c r="G174" i="3"/>
  <c r="G172" i="3"/>
  <c r="G160" i="3"/>
  <c r="G156" i="3"/>
  <c r="G154" i="3"/>
  <c r="G152" i="3"/>
  <c r="G150" i="3"/>
  <c r="G148" i="3"/>
  <c r="G146" i="3"/>
  <c r="G144" i="3"/>
  <c r="G142" i="3"/>
  <c r="G140" i="3"/>
  <c r="G128" i="3"/>
  <c r="G127" i="3"/>
  <c r="G122" i="3"/>
  <c r="G121" i="3"/>
  <c r="G120" i="3"/>
  <c r="G118" i="3"/>
  <c r="G116" i="3"/>
  <c r="G114" i="3"/>
  <c r="G112" i="3"/>
  <c r="G110" i="3"/>
  <c r="G108" i="3"/>
  <c r="G106" i="3"/>
  <c r="G104" i="3"/>
  <c r="G102" i="3"/>
  <c r="G100" i="3"/>
  <c r="G90" i="3"/>
  <c r="G89" i="3"/>
  <c r="G87" i="3"/>
  <c r="G85" i="3"/>
  <c r="G83" i="3"/>
  <c r="G81" i="3"/>
  <c r="G79" i="3"/>
  <c r="G77" i="3"/>
  <c r="G66" i="3"/>
  <c r="G64" i="3"/>
  <c r="G62" i="3"/>
  <c r="G60" i="3"/>
  <c r="G58" i="3"/>
  <c r="G56" i="3"/>
  <c r="G54" i="3"/>
  <c r="G52" i="3"/>
  <c r="G50" i="3"/>
  <c r="G40" i="3"/>
  <c r="G37" i="3"/>
  <c r="G36" i="3"/>
  <c r="G34" i="3"/>
  <c r="G32" i="3"/>
  <c r="G30" i="3"/>
  <c r="G28" i="3"/>
  <c r="G24" i="3"/>
  <c r="G22" i="3"/>
  <c r="G20" i="3"/>
  <c r="G18" i="3"/>
  <c r="G16" i="3"/>
  <c r="G12" i="3"/>
  <c r="G9" i="3"/>
  <c r="G8" i="3"/>
  <c r="H9" i="3" l="1"/>
  <c r="G208" i="3"/>
  <c r="G91" i="3"/>
  <c r="T226" i="1" l="1"/>
  <c r="J224" i="3" s="1"/>
  <c r="A29" i="2"/>
  <c r="A24" i="2"/>
  <c r="A23" i="2"/>
  <c r="A22" i="2"/>
  <c r="A21" i="2"/>
  <c r="N40" i="1" l="1"/>
  <c r="T87" i="1"/>
  <c r="J85" i="3" s="1"/>
  <c r="T221" i="1" l="1"/>
  <c r="J219" i="3" s="1"/>
  <c r="I219" i="3"/>
  <c r="A197" i="3"/>
  <c r="A196" i="3"/>
  <c r="A195" i="3"/>
  <c r="A194" i="3"/>
  <c r="A193" i="3"/>
  <c r="A192" i="3"/>
  <c r="A182" i="3"/>
  <c r="A178" i="3"/>
  <c r="A177" i="3"/>
  <c r="A176" i="3"/>
  <c r="A172" i="3"/>
  <c r="A161" i="3"/>
  <c r="A160" i="3"/>
  <c r="A156" i="3"/>
  <c r="A154" i="3"/>
  <c r="A152" i="3"/>
  <c r="A150" i="3"/>
  <c r="A148" i="3"/>
  <c r="A146" i="3"/>
  <c r="A144" i="3"/>
  <c r="A142" i="3"/>
  <c r="A140" i="3"/>
  <c r="A116" i="3"/>
  <c r="A128" i="3"/>
  <c r="A129" i="3"/>
  <c r="A127" i="3"/>
  <c r="A124" i="3"/>
  <c r="A123" i="3"/>
  <c r="A121" i="3"/>
  <c r="A118" i="3"/>
  <c r="A114" i="3"/>
  <c r="A112" i="3"/>
  <c r="A110" i="3"/>
  <c r="A108" i="3"/>
  <c r="A106" i="3"/>
  <c r="A104" i="3"/>
  <c r="A102" i="3"/>
  <c r="A100" i="3"/>
  <c r="A88" i="3"/>
  <c r="A87" i="3"/>
  <c r="A85" i="3"/>
  <c r="A79" i="3"/>
  <c r="A83" i="3"/>
  <c r="A77" i="3"/>
  <c r="A66" i="3"/>
  <c r="A64" i="3"/>
  <c r="A62" i="3"/>
  <c r="A60" i="3"/>
  <c r="A58" i="3"/>
  <c r="A56" i="3"/>
  <c r="A54" i="3"/>
  <c r="A50" i="3"/>
  <c r="A40" i="3"/>
  <c r="A30" i="3"/>
  <c r="A16" i="3"/>
  <c r="A18" i="3"/>
  <c r="A20" i="3"/>
  <c r="A22" i="3"/>
  <c r="A24" i="3"/>
  <c r="A26" i="3"/>
  <c r="A28" i="3"/>
  <c r="A32" i="3"/>
  <c r="A34" i="3"/>
  <c r="A36" i="3"/>
  <c r="A37" i="3"/>
  <c r="A12" i="3"/>
  <c r="A9" i="3"/>
  <c r="A8" i="3"/>
  <c r="B265" i="1"/>
  <c r="A162" i="3" l="1"/>
  <c r="T10" i="1"/>
  <c r="J8" i="3" s="1"/>
  <c r="I262" i="3"/>
  <c r="I209" i="3"/>
  <c r="G260" i="3"/>
  <c r="A260" i="3"/>
  <c r="H261" i="3"/>
  <c r="A258" i="3"/>
  <c r="G249" i="3"/>
  <c r="A249" i="3"/>
  <c r="A16" i="2" s="1"/>
  <c r="A232" i="3"/>
  <c r="H210" i="3"/>
  <c r="G210" i="3"/>
  <c r="A210" i="3"/>
  <c r="A208" i="3"/>
  <c r="G183" i="3"/>
  <c r="A183" i="3"/>
  <c r="G179" i="3"/>
  <c r="A179" i="3"/>
  <c r="G162" i="3"/>
  <c r="G157" i="3"/>
  <c r="A157" i="3"/>
  <c r="H130" i="3"/>
  <c r="G130" i="3"/>
  <c r="A130" i="3"/>
  <c r="G125" i="3"/>
  <c r="G67" i="3"/>
  <c r="G68" i="3" s="1"/>
  <c r="A67" i="3"/>
  <c r="A68" i="3" s="1"/>
  <c r="A9" i="2" s="1"/>
  <c r="G10" i="3"/>
  <c r="A10" i="3"/>
  <c r="A38" i="3" s="1"/>
  <c r="A41" i="3" s="1"/>
  <c r="P260" i="1"/>
  <c r="T115" i="1"/>
  <c r="J114" i="3" s="1"/>
  <c r="T103" i="1"/>
  <c r="J102" i="3" s="1"/>
  <c r="I262" i="1"/>
  <c r="I251" i="1"/>
  <c r="T233" i="1"/>
  <c r="J231" i="3" s="1"/>
  <c r="Q262" i="1"/>
  <c r="Q234" i="1"/>
  <c r="Q229" i="1"/>
  <c r="Q185" i="1"/>
  <c r="R185" i="1" s="1"/>
  <c r="Q163" i="1"/>
  <c r="R163" i="1" s="1"/>
  <c r="R164" i="1" s="1"/>
  <c r="Q158" i="1"/>
  <c r="Q131" i="1"/>
  <c r="Q126" i="1"/>
  <c r="Q92" i="1"/>
  <c r="T232" i="1"/>
  <c r="J230" i="3" s="1"/>
  <c r="P228" i="1"/>
  <c r="R228" i="1" s="1"/>
  <c r="T227" i="1"/>
  <c r="J225" i="3" s="1"/>
  <c r="T223" i="1"/>
  <c r="J221" i="3" s="1"/>
  <c r="I201" i="3"/>
  <c r="I200" i="3"/>
  <c r="T199" i="1"/>
  <c r="J197" i="3" s="1"/>
  <c r="T195" i="1"/>
  <c r="J193" i="3" s="1"/>
  <c r="T179" i="1"/>
  <c r="J178" i="3" s="1"/>
  <c r="T177" i="1"/>
  <c r="J176" i="3" s="1"/>
  <c r="I174" i="3"/>
  <c r="T161" i="1"/>
  <c r="T157" i="1"/>
  <c r="J156" i="3" s="1"/>
  <c r="T155" i="1"/>
  <c r="J154" i="3" s="1"/>
  <c r="T151" i="1"/>
  <c r="J150" i="3" s="1"/>
  <c r="T147" i="1"/>
  <c r="J146" i="3" s="1"/>
  <c r="T143" i="1"/>
  <c r="J142" i="3" s="1"/>
  <c r="P129" i="1"/>
  <c r="P128" i="1"/>
  <c r="R128" i="1" s="1"/>
  <c r="T123" i="1"/>
  <c r="J122" i="3" s="1"/>
  <c r="T122" i="1"/>
  <c r="J121" i="3" s="1"/>
  <c r="T119" i="1"/>
  <c r="J118" i="3" s="1"/>
  <c r="T117" i="1"/>
  <c r="J116" i="3" s="1"/>
  <c r="T111" i="1"/>
  <c r="J110" i="3" s="1"/>
  <c r="T109" i="1"/>
  <c r="J108" i="3" s="1"/>
  <c r="T105" i="1"/>
  <c r="J104" i="3" s="1"/>
  <c r="T85" i="1"/>
  <c r="J83" i="3" s="1"/>
  <c r="T81" i="1"/>
  <c r="J79" i="3" s="1"/>
  <c r="T24" i="1"/>
  <c r="J22" i="3" s="1"/>
  <c r="I229" i="1"/>
  <c r="I185" i="1"/>
  <c r="I163" i="1"/>
  <c r="I131" i="1"/>
  <c r="I92" i="1"/>
  <c r="T68" i="1"/>
  <c r="J66" i="3" s="1"/>
  <c r="T66" i="1"/>
  <c r="J64" i="3" s="1"/>
  <c r="T64" i="1"/>
  <c r="J62" i="3" s="1"/>
  <c r="T62" i="1"/>
  <c r="J60" i="3" s="1"/>
  <c r="T60" i="1"/>
  <c r="J58" i="3" s="1"/>
  <c r="T58" i="1"/>
  <c r="J56" i="3" s="1"/>
  <c r="T56" i="1"/>
  <c r="J54" i="3" s="1"/>
  <c r="T42" i="1"/>
  <c r="J40" i="3" s="1"/>
  <c r="M43" i="1"/>
  <c r="M265" i="1" s="1"/>
  <c r="M280" i="1" s="1"/>
  <c r="T39" i="1"/>
  <c r="J37" i="3" s="1"/>
  <c r="T38" i="1"/>
  <c r="J36" i="3" s="1"/>
  <c r="T32" i="1"/>
  <c r="J30" i="3" s="1"/>
  <c r="T26" i="1"/>
  <c r="J24" i="3" s="1"/>
  <c r="T22" i="1"/>
  <c r="J20" i="3" s="1"/>
  <c r="T20" i="1"/>
  <c r="J18" i="3" s="1"/>
  <c r="T18" i="1"/>
  <c r="J16" i="3" s="1"/>
  <c r="T14" i="1"/>
  <c r="J12" i="3" s="1"/>
  <c r="S262" i="1"/>
  <c r="G262" i="1"/>
  <c r="A262" i="1"/>
  <c r="A260" i="1"/>
  <c r="A251" i="1"/>
  <c r="G234" i="1"/>
  <c r="A234" i="1"/>
  <c r="G229" i="1"/>
  <c r="A212" i="1"/>
  <c r="S185" i="1"/>
  <c r="G185" i="1"/>
  <c r="A185" i="1"/>
  <c r="A181" i="1"/>
  <c r="G158" i="1"/>
  <c r="A158" i="1"/>
  <c r="G131" i="1"/>
  <c r="A131" i="1"/>
  <c r="G126" i="1"/>
  <c r="D10" i="2"/>
  <c r="G92" i="1"/>
  <c r="C10" i="2" s="1"/>
  <c r="G69" i="1"/>
  <c r="G70" i="1" s="1"/>
  <c r="C9" i="2" s="1"/>
  <c r="A69" i="1"/>
  <c r="A70" i="1" s="1"/>
  <c r="G12" i="1"/>
  <c r="A12" i="1"/>
  <c r="A40" i="1" s="1"/>
  <c r="A43" i="1" s="1"/>
  <c r="R129" i="1" l="1"/>
  <c r="R131" i="1" s="1"/>
  <c r="T163" i="1"/>
  <c r="J160" i="3"/>
  <c r="J162" i="3" s="1"/>
  <c r="T201" i="1"/>
  <c r="J199" i="3" s="1"/>
  <c r="I199" i="3"/>
  <c r="T202" i="1"/>
  <c r="J200" i="3" s="1"/>
  <c r="J262" i="3"/>
  <c r="I89" i="3"/>
  <c r="T90" i="1"/>
  <c r="J89" i="3" s="1"/>
  <c r="I223" i="3"/>
  <c r="T225" i="1"/>
  <c r="J223" i="3" s="1"/>
  <c r="I229" i="3"/>
  <c r="T231" i="1"/>
  <c r="J229" i="3" s="1"/>
  <c r="T79" i="1"/>
  <c r="S210" i="1"/>
  <c r="T203" i="1"/>
  <c r="Q164" i="1"/>
  <c r="P229" i="1"/>
  <c r="R229" i="1" s="1"/>
  <c r="P213" i="1"/>
  <c r="P131" i="1"/>
  <c r="I244" i="3"/>
  <c r="H125" i="3"/>
  <c r="G38" i="3"/>
  <c r="G41" i="3" s="1"/>
  <c r="H184" i="3"/>
  <c r="H157" i="3"/>
  <c r="H163" i="3" s="1"/>
  <c r="R70" i="1"/>
  <c r="A8" i="2"/>
  <c r="G163" i="3"/>
  <c r="G40" i="1"/>
  <c r="T30" i="1"/>
  <c r="J28" i="3" s="1"/>
  <c r="I210" i="3"/>
  <c r="I263" i="1"/>
  <c r="I116" i="3"/>
  <c r="I58" i="3"/>
  <c r="I195" i="3"/>
  <c r="I104" i="3"/>
  <c r="I18" i="3"/>
  <c r="I124" i="3"/>
  <c r="I30" i="3"/>
  <c r="I148" i="3"/>
  <c r="I40" i="3"/>
  <c r="I62" i="3"/>
  <c r="I22" i="3"/>
  <c r="I79" i="3"/>
  <c r="I231" i="3"/>
  <c r="I20" i="3"/>
  <c r="I106" i="3"/>
  <c r="I87" i="3"/>
  <c r="I146" i="3"/>
  <c r="G251" i="1"/>
  <c r="I56" i="3"/>
  <c r="I121" i="3"/>
  <c r="I160" i="3"/>
  <c r="I162" i="3" s="1"/>
  <c r="I224" i="3"/>
  <c r="I110" i="3"/>
  <c r="I24" i="3"/>
  <c r="I36" i="3"/>
  <c r="I52" i="3"/>
  <c r="I64" i="3"/>
  <c r="I81" i="3"/>
  <c r="I142" i="3"/>
  <c r="I154" i="3"/>
  <c r="I161" i="3"/>
  <c r="I230" i="3"/>
  <c r="I12" i="3"/>
  <c r="I26" i="3"/>
  <c r="I37" i="3"/>
  <c r="I54" i="3"/>
  <c r="I66" i="3"/>
  <c r="I83" i="3"/>
  <c r="I112" i="3"/>
  <c r="I122" i="3"/>
  <c r="I128" i="3"/>
  <c r="I156" i="3"/>
  <c r="I178" i="3"/>
  <c r="I193" i="3"/>
  <c r="I225" i="3"/>
  <c r="I16" i="3"/>
  <c r="I85" i="3"/>
  <c r="I102" i="3"/>
  <c r="I114" i="3"/>
  <c r="I194" i="3"/>
  <c r="I8" i="3"/>
  <c r="I60" i="3"/>
  <c r="I77" i="3"/>
  <c r="I118" i="3"/>
  <c r="I150" i="3"/>
  <c r="I221" i="3"/>
  <c r="I90" i="3"/>
  <c r="I108" i="3"/>
  <c r="I120" i="3"/>
  <c r="I152" i="3"/>
  <c r="I176" i="3"/>
  <c r="I197" i="3"/>
  <c r="G261" i="3"/>
  <c r="A91" i="3"/>
  <c r="A10" i="2" s="1"/>
  <c r="A211" i="3"/>
  <c r="A261" i="3"/>
  <c r="A17" i="2" s="1"/>
  <c r="G211" i="3"/>
  <c r="A227" i="3"/>
  <c r="A233" i="3" s="1"/>
  <c r="A15" i="2" s="1"/>
  <c r="A184" i="3"/>
  <c r="A13" i="2" s="1"/>
  <c r="G184" i="3"/>
  <c r="A125" i="3"/>
  <c r="A131" i="3" s="1"/>
  <c r="A11" i="2" s="1"/>
  <c r="A163" i="3"/>
  <c r="A12" i="2" s="1"/>
  <c r="G131" i="3"/>
  <c r="H67" i="3"/>
  <c r="H68" i="3" s="1"/>
  <c r="I126" i="1"/>
  <c r="I132" i="1" s="1"/>
  <c r="Q213" i="1"/>
  <c r="I234" i="1"/>
  <c r="I235" i="1" s="1"/>
  <c r="Q235" i="1"/>
  <c r="I12" i="1"/>
  <c r="Q132" i="1"/>
  <c r="Q263" i="1"/>
  <c r="I256" i="3"/>
  <c r="P186" i="1"/>
  <c r="P234" i="1"/>
  <c r="Q186" i="1"/>
  <c r="P92" i="1"/>
  <c r="P262" i="1"/>
  <c r="I164" i="1"/>
  <c r="N235" i="1"/>
  <c r="I70" i="1"/>
  <c r="P126" i="1"/>
  <c r="N43" i="1"/>
  <c r="I213" i="1"/>
  <c r="I186" i="1"/>
  <c r="A263" i="1"/>
  <c r="G235" i="1"/>
  <c r="C15" i="2" s="1"/>
  <c r="A126" i="1"/>
  <c r="A132" i="1" s="1"/>
  <c r="A229" i="1"/>
  <c r="A235" i="1" s="1"/>
  <c r="S263" i="1"/>
  <c r="G186" i="1"/>
  <c r="C13" i="2" s="1"/>
  <c r="G263" i="1"/>
  <c r="C17" i="2" s="1"/>
  <c r="A92" i="1"/>
  <c r="G213" i="1"/>
  <c r="C14" i="2" s="1"/>
  <c r="A164" i="1"/>
  <c r="A213" i="1"/>
  <c r="G132" i="1"/>
  <c r="C11" i="2" s="1"/>
  <c r="S234" i="1"/>
  <c r="G164" i="1"/>
  <c r="C12" i="2" s="1"/>
  <c r="A186" i="1"/>
  <c r="J208" i="3" l="1"/>
  <c r="J211" i="3" s="1"/>
  <c r="F14" i="2" s="1"/>
  <c r="T210" i="1"/>
  <c r="T213" i="1" s="1"/>
  <c r="R186" i="1"/>
  <c r="P263" i="1"/>
  <c r="R263" i="1" s="1"/>
  <c r="R262" i="1"/>
  <c r="T129" i="1"/>
  <c r="J128" i="3" s="1"/>
  <c r="R213" i="1"/>
  <c r="R234" i="1"/>
  <c r="T234" i="1" s="1"/>
  <c r="J232" i="3" s="1"/>
  <c r="T11" i="1"/>
  <c r="I9" i="3"/>
  <c r="I10" i="3" s="1"/>
  <c r="T92" i="1"/>
  <c r="J77" i="3"/>
  <c r="J91" i="3" s="1"/>
  <c r="F10" i="2" s="1"/>
  <c r="T141" i="1"/>
  <c r="T246" i="1"/>
  <c r="J244" i="3" s="1"/>
  <c r="T52" i="1"/>
  <c r="I226" i="3"/>
  <c r="I227" i="3" s="1"/>
  <c r="T228" i="1"/>
  <c r="T258" i="1"/>
  <c r="I182" i="3"/>
  <c r="I183" i="3" s="1"/>
  <c r="T184" i="1"/>
  <c r="I127" i="3"/>
  <c r="T128" i="1"/>
  <c r="I130" i="3"/>
  <c r="N265" i="1"/>
  <c r="N280" i="1" s="1"/>
  <c r="N287" i="1" s="1"/>
  <c r="I192" i="3"/>
  <c r="I258" i="3"/>
  <c r="A14" i="2"/>
  <c r="A19" i="2" s="1"/>
  <c r="A25" i="2" s="1"/>
  <c r="A263" i="3"/>
  <c r="I232" i="3"/>
  <c r="H208" i="3"/>
  <c r="I91" i="3"/>
  <c r="Q265" i="1"/>
  <c r="Q280" i="1" s="1"/>
  <c r="I28" i="3"/>
  <c r="G43" i="1"/>
  <c r="G265" i="1" s="1"/>
  <c r="C16" i="2"/>
  <c r="I140" i="3"/>
  <c r="I157" i="3" s="1"/>
  <c r="A265" i="1"/>
  <c r="I40" i="1"/>
  <c r="I43" i="1" s="1"/>
  <c r="I265" i="1" s="1"/>
  <c r="I280" i="1" s="1"/>
  <c r="S213" i="1"/>
  <c r="I129" i="3"/>
  <c r="D17" i="2"/>
  <c r="I50" i="3"/>
  <c r="I196" i="3"/>
  <c r="S235" i="1"/>
  <c r="E9" i="2"/>
  <c r="H131" i="3"/>
  <c r="E10" i="2"/>
  <c r="P235" i="1"/>
  <c r="R235" i="1" s="1"/>
  <c r="P164" i="1"/>
  <c r="T261" i="1"/>
  <c r="T173" i="1"/>
  <c r="J172" i="3" l="1"/>
  <c r="J179" i="3" s="1"/>
  <c r="T181" i="1"/>
  <c r="I242" i="3"/>
  <c r="I248" i="3" s="1"/>
  <c r="T229" i="1"/>
  <c r="T235" i="1" s="1"/>
  <c r="J226" i="3"/>
  <c r="J227" i="3" s="1"/>
  <c r="J233" i="3" s="1"/>
  <c r="F15" i="2" s="1"/>
  <c r="T158" i="1"/>
  <c r="T164" i="1" s="1"/>
  <c r="J140" i="3"/>
  <c r="J157" i="3" s="1"/>
  <c r="J163" i="3" s="1"/>
  <c r="F12" i="2" s="1"/>
  <c r="T262" i="1"/>
  <c r="J259" i="3"/>
  <c r="J260" i="3" s="1"/>
  <c r="T260" i="1"/>
  <c r="J256" i="3"/>
  <c r="J258" i="3" s="1"/>
  <c r="T185" i="1"/>
  <c r="J182" i="3"/>
  <c r="T131" i="1"/>
  <c r="J127" i="3"/>
  <c r="J130" i="3" s="1"/>
  <c r="T69" i="1"/>
  <c r="T70" i="1" s="1"/>
  <c r="J50" i="3"/>
  <c r="J67" i="3" s="1"/>
  <c r="J68" i="3" s="1"/>
  <c r="F9" i="2" s="1"/>
  <c r="T12" i="1"/>
  <c r="T40" i="1" s="1"/>
  <c r="T43" i="1" s="1"/>
  <c r="J9" i="3"/>
  <c r="J10" i="3" s="1"/>
  <c r="J38" i="3" s="1"/>
  <c r="J41" i="3" s="1"/>
  <c r="F8" i="2" s="1"/>
  <c r="T244" i="1"/>
  <c r="T101" i="1"/>
  <c r="A31" i="2"/>
  <c r="I38" i="3"/>
  <c r="I208" i="3"/>
  <c r="I211" i="3" s="1"/>
  <c r="H242" i="3"/>
  <c r="H211" i="3"/>
  <c r="I233" i="3"/>
  <c r="I163" i="3"/>
  <c r="I287" i="1"/>
  <c r="Q287" i="1"/>
  <c r="M287" i="1"/>
  <c r="G280" i="1"/>
  <c r="C8" i="2"/>
  <c r="A265" i="3"/>
  <c r="A287" i="1"/>
  <c r="A290" i="1" s="1"/>
  <c r="A291" i="1" s="1"/>
  <c r="P40" i="1"/>
  <c r="R40" i="1" s="1"/>
  <c r="I100" i="3"/>
  <c r="I125" i="3" s="1"/>
  <c r="I67" i="3"/>
  <c r="I68" i="3" s="1"/>
  <c r="S69" i="1"/>
  <c r="D15" i="2"/>
  <c r="E15" i="2"/>
  <c r="I259" i="3"/>
  <c r="I260" i="3" s="1"/>
  <c r="I261" i="3" s="1"/>
  <c r="I172" i="3"/>
  <c r="I179" i="3" s="1"/>
  <c r="I184" i="3" s="1"/>
  <c r="D14" i="2"/>
  <c r="E12" i="2"/>
  <c r="P132" i="1"/>
  <c r="J242" i="3" l="1"/>
  <c r="J248" i="3" s="1"/>
  <c r="J249" i="3" s="1"/>
  <c r="F16" i="2" s="1"/>
  <c r="J183" i="3"/>
  <c r="J184" i="3" s="1"/>
  <c r="F13" i="2" s="1"/>
  <c r="R132" i="1"/>
  <c r="I131" i="3" s="1"/>
  <c r="T263" i="1"/>
  <c r="T186" i="1"/>
  <c r="J261" i="3"/>
  <c r="F17" i="2" s="1"/>
  <c r="T126" i="1"/>
  <c r="T132" i="1" s="1"/>
  <c r="J100" i="3"/>
  <c r="J125" i="3" s="1"/>
  <c r="J131" i="3" s="1"/>
  <c r="S250" i="1"/>
  <c r="C19" i="2"/>
  <c r="C25" i="2" s="1"/>
  <c r="C31" i="2" s="1"/>
  <c r="C33" i="2" s="1"/>
  <c r="I41" i="3"/>
  <c r="G287" i="1"/>
  <c r="S293" i="1"/>
  <c r="P43" i="1"/>
  <c r="R43" i="1" s="1"/>
  <c r="S70" i="1"/>
  <c r="S12" i="1"/>
  <c r="H10" i="3" s="1"/>
  <c r="H38" i="3" s="1"/>
  <c r="H41" i="3" s="1"/>
  <c r="E14" i="2"/>
  <c r="E17" i="2"/>
  <c r="E13" i="2"/>
  <c r="E11" i="2" l="1"/>
  <c r="R265" i="1"/>
  <c r="J263" i="3"/>
  <c r="F11" i="2"/>
  <c r="F19" i="2" s="1"/>
  <c r="F25" i="2" s="1"/>
  <c r="S251" i="1"/>
  <c r="E8" i="2"/>
  <c r="S186" i="1"/>
  <c r="D9" i="2"/>
  <c r="S132" i="1"/>
  <c r="S40" i="1"/>
  <c r="R293" i="1" l="1"/>
  <c r="R280" i="1"/>
  <c r="R287" i="1" s="1"/>
  <c r="D16" i="2"/>
  <c r="S43" i="1"/>
  <c r="S265" i="1" s="1"/>
  <c r="S280" i="1" s="1"/>
  <c r="S294" i="1" s="1"/>
  <c r="S295" i="1" s="1"/>
  <c r="D12" i="2"/>
  <c r="D11" i="2"/>
  <c r="D13" i="2"/>
  <c r="D8" i="2" l="1"/>
  <c r="D19" i="2" l="1"/>
  <c r="D25" i="2" s="1"/>
  <c r="D31" i="2" s="1"/>
  <c r="S287" i="1"/>
  <c r="D33" i="2" l="1"/>
  <c r="G233" i="3" l="1"/>
  <c r="G263" i="3" l="1"/>
  <c r="P250" i="1" l="1"/>
  <c r="P251" i="1" s="1"/>
  <c r="P265" i="1" s="1"/>
  <c r="P280" i="1" s="1"/>
  <c r="P287" i="1" s="1"/>
  <c r="T249" i="1" l="1"/>
  <c r="T250" i="1" s="1"/>
  <c r="T251" i="1" s="1"/>
  <c r="T265" i="1" s="1"/>
  <c r="I249" i="3"/>
  <c r="I263" i="3" s="1"/>
  <c r="H248" i="3"/>
  <c r="H249" i="3" s="1"/>
  <c r="H263" i="3" s="1"/>
  <c r="E16" i="2" l="1"/>
  <c r="E19" i="2" l="1"/>
  <c r="E25" i="2" s="1"/>
  <c r="E31" i="2" s="1"/>
  <c r="E3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While</author>
  </authors>
  <commentList>
    <comment ref="F26" authorId="0" shapeId="0" xr:uid="{16D13657-12EA-4001-999B-DB4BC68B901F}">
      <text>
        <r>
          <rPr>
            <b/>
            <sz val="9"/>
            <color indexed="81"/>
            <rFont val="Tahoma"/>
            <family val="2"/>
          </rPr>
          <t>Debbie While:</t>
        </r>
        <r>
          <rPr>
            <sz val="9"/>
            <color indexed="81"/>
            <rFont val="Tahoma"/>
            <family val="2"/>
          </rPr>
          <t xml:space="preserve">
Annual computer maintenance charge from WFDC £3k</t>
        </r>
      </text>
    </comment>
    <comment ref="F265" authorId="0" shapeId="0" xr:uid="{4B18618C-4A7E-4A63-8DCB-09CF79E988D5}">
      <text>
        <r>
          <rPr>
            <b/>
            <sz val="9"/>
            <color indexed="81"/>
            <rFont val="Tahoma"/>
            <family val="2"/>
          </rPr>
          <t>Debbie While:</t>
        </r>
        <r>
          <rPr>
            <sz val="9"/>
            <color indexed="81"/>
            <rFont val="Tahoma"/>
            <family val="2"/>
          </rPr>
          <t xml:space="preserve">
LGR = Local Government Re-organisation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While</author>
  </authors>
  <commentList>
    <comment ref="J10" authorId="0" shapeId="0" xr:uid="{EE254ABC-7189-41B4-A30F-182DB204759D}">
      <text>
        <r>
          <rPr>
            <b/>
            <sz val="9"/>
            <color indexed="81"/>
            <rFont val="Tahoma"/>
            <charset val="1"/>
          </rPr>
          <t>Debbie While:</t>
        </r>
        <r>
          <rPr>
            <sz val="9"/>
            <color indexed="81"/>
            <rFont val="Tahoma"/>
            <charset val="1"/>
          </rPr>
          <t xml:space="preserve">
Based on Feb26 salaries included
</t>
        </r>
      </text>
    </comment>
    <comment ref="A280" authorId="0" shapeId="0" xr:uid="{CB7EDB30-BE61-422E-BA6B-E3CB1D1A9362}">
      <text>
        <r>
          <rPr>
            <b/>
            <sz val="9"/>
            <color indexed="81"/>
            <rFont val="Tahoma"/>
            <family val="2"/>
          </rPr>
          <t>Debbie While:</t>
        </r>
        <r>
          <rPr>
            <sz val="9"/>
            <color indexed="81"/>
            <rFont val="Tahoma"/>
            <family val="2"/>
          </rPr>
          <t xml:space="preserve">
Correct 2024/25 Actual  Spend figure is £452,065</t>
        </r>
      </text>
    </comment>
  </commentList>
</comments>
</file>

<file path=xl/sharedStrings.xml><?xml version="1.0" encoding="utf-8"?>
<sst xmlns="http://schemas.openxmlformats.org/spreadsheetml/2006/main" count="1234" uniqueCount="240">
  <si>
    <t>2024/25</t>
  </si>
  <si>
    <t>Actual</t>
  </si>
  <si>
    <t>Revised</t>
  </si>
  <si>
    <t>Budget</t>
  </si>
  <si>
    <t>Estimate</t>
  </si>
  <si>
    <t>£</t>
  </si>
  <si>
    <t>1. ADMINISTRATION</t>
  </si>
  <si>
    <t>Expenditure</t>
  </si>
  <si>
    <t>Employees</t>
  </si>
  <si>
    <t>Salaries and Wages</t>
  </si>
  <si>
    <t>Less: Recharges</t>
  </si>
  <si>
    <t>Net Salaries and Wages</t>
  </si>
  <si>
    <t>Indirect Employee Costs</t>
  </si>
  <si>
    <t>Supplies and Services</t>
  </si>
  <si>
    <t>Office Equipment</t>
  </si>
  <si>
    <t xml:space="preserve">Printing and Photocopying </t>
  </si>
  <si>
    <t>Books, Vending and Stationery</t>
  </si>
  <si>
    <t>Audit Fees</t>
  </si>
  <si>
    <t>Postage and Telephones</t>
  </si>
  <si>
    <t>Contribution to Computer/Equipt/Blgs</t>
  </si>
  <si>
    <t>Bank Charges</t>
  </si>
  <si>
    <t>Insurances</t>
  </si>
  <si>
    <t>Health and Safety Service</t>
  </si>
  <si>
    <t>Health and Safety Inspections</t>
  </si>
  <si>
    <t>Miscellaneous</t>
  </si>
  <si>
    <t>Total Expenditure</t>
  </si>
  <si>
    <t>Income</t>
  </si>
  <si>
    <t>Interest Received</t>
  </si>
  <si>
    <t>TOTAL NET EXPENDITURE</t>
  </si>
  <si>
    <t>Misc</t>
  </si>
  <si>
    <t>2. COST OF DEMOCRACY</t>
  </si>
  <si>
    <t>Salary and Wages Recharged</t>
  </si>
  <si>
    <t>Mayoral Board</t>
  </si>
  <si>
    <t>Mayors chain engraving,robe, etc.</t>
  </si>
  <si>
    <t>Printing</t>
  </si>
  <si>
    <t>Other Expenses</t>
  </si>
  <si>
    <t>Mayor Expenses</t>
  </si>
  <si>
    <t>Civic Occasions</t>
  </si>
  <si>
    <t>Elections</t>
  </si>
  <si>
    <t>Elections - Contribution to reserve</t>
  </si>
  <si>
    <t>3. SERVICES TO THE PUBLIC</t>
  </si>
  <si>
    <t>Repair and Maintenance of Buildings</t>
  </si>
  <si>
    <t>Town Clock winding +maintce</t>
  </si>
  <si>
    <t>Grants to Organisations</t>
  </si>
  <si>
    <t>Other Grants incl. Churchyds</t>
  </si>
  <si>
    <t>Christmas Lights</t>
  </si>
  <si>
    <t>Website - ongoing costs</t>
  </si>
  <si>
    <t>Town Twinning</t>
  </si>
  <si>
    <t>High Street Task Force</t>
  </si>
  <si>
    <t>Bus Shelters</t>
  </si>
  <si>
    <t>Street Sign 30 mph</t>
  </si>
  <si>
    <t>4. MEMORIAL PARK AND TOWN GARDENS ETC.</t>
  </si>
  <si>
    <t>Premises Related Costs</t>
  </si>
  <si>
    <t>Maintenance of Grounds</t>
  </si>
  <si>
    <t>Electricity</t>
  </si>
  <si>
    <t>Business Rates</t>
  </si>
  <si>
    <t>Water Charges</t>
  </si>
  <si>
    <t>Cleaning Materials</t>
  </si>
  <si>
    <t>Fire Extinguishers</t>
  </si>
  <si>
    <t>Transport Related Costs</t>
  </si>
  <si>
    <t xml:space="preserve">Vehicle and Mower Running Costs </t>
  </si>
  <si>
    <t>Equipment</t>
  </si>
  <si>
    <t>Tree Survey and Surgery</t>
  </si>
  <si>
    <t>Tree inspection arrangement</t>
  </si>
  <si>
    <t>Disposal of waste</t>
  </si>
  <si>
    <t xml:space="preserve">Income </t>
  </si>
  <si>
    <t>Rent - Scout Hut in Memorial Park</t>
  </si>
  <si>
    <t>Rent - Land Com Cen A Kings Rec</t>
  </si>
  <si>
    <t>Other income</t>
  </si>
  <si>
    <t>Total Income</t>
  </si>
  <si>
    <t>5. CEMETERY</t>
  </si>
  <si>
    <t>Business rates</t>
  </si>
  <si>
    <t>Refuse Collection/Disposal</t>
  </si>
  <si>
    <t>Grave-digging</t>
  </si>
  <si>
    <t>Books-Official Register, etc.</t>
  </si>
  <si>
    <t>Subscrptions ICCM+Scribe</t>
  </si>
  <si>
    <t>Misc. Expenditure</t>
  </si>
  <si>
    <t>Customer Receipts</t>
  </si>
  <si>
    <t>Burial Fees</t>
  </si>
  <si>
    <t>6. ALLOTMENTS</t>
  </si>
  <si>
    <t>Skip hire and disposal</t>
  </si>
  <si>
    <t>Commission on rent collection</t>
  </si>
  <si>
    <t>Allotment Rents</t>
  </si>
  <si>
    <t>7. NON-RECURRING EXPENDITURE</t>
  </si>
  <si>
    <t>Localism - legal and property advice</t>
  </si>
  <si>
    <t>Stourport Future</t>
  </si>
  <si>
    <t xml:space="preserve">Paddling Pool - new surface </t>
  </si>
  <si>
    <t>D-Day</t>
  </si>
  <si>
    <t>New secure doors at toilets</t>
  </si>
  <si>
    <t>VE+80 Day</t>
  </si>
  <si>
    <t>8. STOURPORT CIVIC CENTRE</t>
  </si>
  <si>
    <t>Legal advice and assistance</t>
  </si>
  <si>
    <t>Building maintenance (day to day)</t>
  </si>
  <si>
    <t>Telephone/Computers/Broadband</t>
  </si>
  <si>
    <t>WCC Service Charge*</t>
  </si>
  <si>
    <t>Electricity income from offices</t>
  </si>
  <si>
    <t>* WCC Service Charge covers STC's share of utility, cleaning, building and grounds mtce</t>
  </si>
  <si>
    <t>9. STOURPORT RIVERSIDE</t>
  </si>
  <si>
    <t>Paddling pool</t>
  </si>
  <si>
    <t>Toilets</t>
  </si>
  <si>
    <t>Contribution to renewal fund</t>
  </si>
  <si>
    <t>10. STOURPORT COMMUNITY CENTRE</t>
  </si>
  <si>
    <t>Cred/Debtor</t>
  </si>
  <si>
    <t>Reversal</t>
  </si>
  <si>
    <t>New</t>
  </si>
  <si>
    <t>(A)</t>
  </si>
  <si>
    <t>(B)</t>
  </si>
  <si>
    <t>(C)</t>
  </si>
  <si>
    <t>(D)</t>
  </si>
  <si>
    <t>Contribs</t>
  </si>
  <si>
    <t xml:space="preserve">to </t>
  </si>
  <si>
    <t>Reserves</t>
  </si>
  <si>
    <t>(E)</t>
  </si>
  <si>
    <t>(F)</t>
  </si>
  <si>
    <t>(D)+(E)</t>
  </si>
  <si>
    <t>11. PRECEPT ON WYRE FOREST D. C.</t>
  </si>
  <si>
    <t>12. FUNDING FROM CIVIC HALL FUND</t>
  </si>
  <si>
    <t>13. FUNDING FROM ELECTION FUND</t>
  </si>
  <si>
    <t>WORKING BALANCE PROJECTION</t>
  </si>
  <si>
    <t>Balance at 1st April</t>
  </si>
  <si>
    <t>TOTAL</t>
  </si>
  <si>
    <t>ACTUAL</t>
  </si>
  <si>
    <t>Civic Group-Contrib re Insurance+Maintce</t>
  </si>
  <si>
    <t>4. MEMORIAL PARK, TOWN GARDENS ETC.</t>
  </si>
  <si>
    <t>14. FUNDING FROM COMPTR/VEHCL FUND</t>
  </si>
  <si>
    <t>2025/26</t>
  </si>
  <si>
    <t>2025/6</t>
  </si>
  <si>
    <t>Villeneuve Gdns - fence +planting etc</t>
  </si>
  <si>
    <t>Uniforms for parks team staff</t>
  </si>
  <si>
    <t>Paddling Pool - resilience work</t>
  </si>
  <si>
    <t>check</t>
  </si>
  <si>
    <t>(A)+(B)+(C)</t>
  </si>
  <si>
    <t xml:space="preserve">Balance at 1st April </t>
  </si>
  <si>
    <t xml:space="preserve">Less Defecit from Balance above </t>
  </si>
  <si>
    <t>DEFICIT (+) / (-SURPLUS) ON YEAR</t>
  </si>
  <si>
    <t>Apr-Dec 25</t>
  </si>
  <si>
    <t>Miscellaneous - Building Repairs</t>
  </si>
  <si>
    <t>Elizabeth Mills Centre</t>
  </si>
  <si>
    <t>Contribution to reserve (building maintenance)</t>
  </si>
  <si>
    <t xml:space="preserve">Community Centre in Memorial Prk </t>
  </si>
  <si>
    <t>11. BALANCE SHEET</t>
  </si>
  <si>
    <t>Lengthsman</t>
  </si>
  <si>
    <t>Riverside Lighting</t>
  </si>
  <si>
    <t>Mayoral Charity Account</t>
  </si>
  <si>
    <t>Suspense</t>
  </si>
  <si>
    <t>12. PRECEPT ON WYRE FOREST D. C.</t>
  </si>
  <si>
    <t>13. FUNDING FROM CIVIC HALL FUND</t>
  </si>
  <si>
    <t>14. FUNDING FROM ELECTION FUND</t>
  </si>
  <si>
    <t>15. FUNDING FROM COMPTR/VEHCL FUND</t>
  </si>
  <si>
    <t>2026/27</t>
  </si>
  <si>
    <t>10/12. STOURPORT COMMUNITY CENTRE</t>
  </si>
  <si>
    <t>SCRIBE LEDGER Total 6th January 26</t>
  </si>
  <si>
    <t>Salaries total on Ledger</t>
  </si>
  <si>
    <t>Actual Salaries totals April - Dec 25</t>
  </si>
  <si>
    <t>0/01/2026</t>
  </si>
  <si>
    <r>
      <t xml:space="preserve">Other income </t>
    </r>
    <r>
      <rPr>
        <b/>
        <sz val="11"/>
        <color theme="1"/>
        <rFont val="Aptos Narrow"/>
        <family val="2"/>
        <scheme val="minor"/>
      </rPr>
      <t>(GRAHAM QUERY £150)</t>
    </r>
  </si>
  <si>
    <t>Training Costs</t>
  </si>
  <si>
    <t>STOURPORT-ON-SEVERN TOWN COUNCIL</t>
  </si>
  <si>
    <t>REVISED ESTIMATE 2025-26 &amp; BUDGET 2026/27</t>
  </si>
  <si>
    <t>FUNDS &amp; RESERVES</t>
  </si>
  <si>
    <t>2027/28</t>
  </si>
  <si>
    <t>2028/29</t>
  </si>
  <si>
    <t xml:space="preserve">Revised </t>
  </si>
  <si>
    <t>Balance b/f</t>
  </si>
  <si>
    <t>Town Council Elections</t>
  </si>
  <si>
    <t>Annual Contribs from Budget (2)</t>
  </si>
  <si>
    <t>Balance c/f</t>
  </si>
  <si>
    <t>Small truck*</t>
  </si>
  <si>
    <t>Mowers+other small equipment*</t>
  </si>
  <si>
    <t>IT strategy</t>
  </si>
  <si>
    <t>Annual Contribs from Budget (8)</t>
  </si>
  <si>
    <t>Annual Contribs from Budget (9)</t>
  </si>
  <si>
    <t>Summary Total</t>
  </si>
  <si>
    <t xml:space="preserve">* Agreed at Parks Ctte not to purchase small truck but to use the budget to purchase 2 pedestrian mowers, </t>
  </si>
  <si>
    <t xml:space="preserve"> a petrol strimmer and some battery-powered tools.</t>
  </si>
  <si>
    <t>** To be used to meet significant replacement/renewal costs at paddling pool, toilets and Community Centre.</t>
  </si>
  <si>
    <t>subscriptions CALC / SCRIBE / NALC / ICCM / SLCC</t>
  </si>
  <si>
    <t>Uniform for Parks Team Staff</t>
  </si>
  <si>
    <t>Playground inspections</t>
  </si>
  <si>
    <t>Uniforms for parks team staff (to Administration 26/27)</t>
  </si>
  <si>
    <t>Play Equipment repairs</t>
  </si>
  <si>
    <t>Replacement tree planting (specimen trees)</t>
  </si>
  <si>
    <t>Grants / matchfunding</t>
  </si>
  <si>
    <t xml:space="preserve">New Inclusive Play Equipment </t>
  </si>
  <si>
    <t>Additional Storage Container in cemetery</t>
  </si>
  <si>
    <t>Upgraded Covered Rubbish Bins</t>
  </si>
  <si>
    <t>Upgraded covered rubbish bins</t>
  </si>
  <si>
    <t>VAS (Electronic ) Vehicle signage</t>
  </si>
  <si>
    <t xml:space="preserve">Replacement vehicles x 2 </t>
  </si>
  <si>
    <t>Replacement Vehicles</t>
  </si>
  <si>
    <t>Civic Group - Contribution re Insurance and Maintenance</t>
  </si>
  <si>
    <t>Rent Income from offices &amp; parking spaces</t>
  </si>
  <si>
    <t>Rent Income from office &amp; police parking spaces</t>
  </si>
  <si>
    <t>Contribution to renewal fund - roof repairs</t>
  </si>
  <si>
    <t>Contribution to reserve.(building maintenance)</t>
  </si>
  <si>
    <t>Subscriptions. CALC/NALC and others</t>
  </si>
  <si>
    <t>Working Balance (Unitary / LGR Contingency )</t>
  </si>
  <si>
    <t xml:space="preserve">Surplus Working Balance at 31st March </t>
  </si>
  <si>
    <t>Contribution to Vehicle Renew Fund</t>
  </si>
  <si>
    <t>Miscellaneous building repairs</t>
  </si>
  <si>
    <t xml:space="preserve">Villeneuve Gardens - fence+planting </t>
  </si>
  <si>
    <t>Additional Storage Container in Cemetery</t>
  </si>
  <si>
    <t xml:space="preserve">Apr-Sept </t>
  </si>
  <si>
    <t xml:space="preserve">Apr-Dec </t>
  </si>
  <si>
    <t>Apr-Feb</t>
  </si>
  <si>
    <t>Apr-March</t>
  </si>
  <si>
    <r>
      <t xml:space="preserve">Miscellaneous  </t>
    </r>
    <r>
      <rPr>
        <b/>
        <u/>
        <sz val="11"/>
        <color theme="1"/>
        <rFont val="Aptos Narrow"/>
        <family val="2"/>
        <scheme val="minor"/>
      </rPr>
      <t>(BLEED KITS)</t>
    </r>
  </si>
  <si>
    <t xml:space="preserve">Precept </t>
  </si>
  <si>
    <t xml:space="preserve"> / 7363</t>
  </si>
  <si>
    <t>Increase on 2025/26</t>
  </si>
  <si>
    <r>
      <t>Miscellaneous</t>
    </r>
    <r>
      <rPr>
        <b/>
        <sz val="11"/>
        <color theme="1"/>
        <rFont val="Aptos Narrow"/>
        <family val="2"/>
        <scheme val="minor"/>
      </rPr>
      <t xml:space="preserve"> (Bleed Kits) </t>
    </r>
  </si>
  <si>
    <t>INCOME</t>
  </si>
  <si>
    <t>EXP</t>
  </si>
  <si>
    <t>Civic Hall Building maintenance (day to day)</t>
  </si>
  <si>
    <t xml:space="preserve">9. STOURPORT RIVERSIDE LOCALISM </t>
  </si>
  <si>
    <t>Debtor</t>
  </si>
  <si>
    <t>Creditor</t>
  </si>
  <si>
    <t>Contr to Vehicle Renew Fund &amp; Rotary Swing</t>
  </si>
  <si>
    <t>to / from</t>
  </si>
  <si>
    <r>
      <t xml:space="preserve">Less: Deficit / </t>
    </r>
    <r>
      <rPr>
        <b/>
        <sz val="11"/>
        <color theme="1"/>
        <rFont val="Aptos Narrow"/>
        <family val="2"/>
        <scheme val="minor"/>
      </rPr>
      <t xml:space="preserve">(- Surplus) </t>
    </r>
    <r>
      <rPr>
        <sz val="11"/>
        <color theme="1"/>
        <rFont val="Aptos Narrow"/>
        <family val="2"/>
        <scheme val="minor"/>
      </rPr>
      <t>on Year (from above)</t>
    </r>
  </si>
  <si>
    <t>(-o/spend)</t>
  </si>
  <si>
    <t>BUDGET MONITORING April25 to March26 2025/2026 Year End</t>
  </si>
  <si>
    <t xml:space="preserve">WCC Service Charge* Lease o/standing </t>
  </si>
  <si>
    <t xml:space="preserve">Deposits - Civic Centre </t>
  </si>
  <si>
    <t>Mayors chain engraving,robe, etc &amp; past badges</t>
  </si>
  <si>
    <t xml:space="preserve">March 25 </t>
  </si>
  <si>
    <t xml:space="preserve">Opening </t>
  </si>
  <si>
    <t>balance</t>
  </si>
  <si>
    <t>Updated @ March 20025/26 Year End</t>
  </si>
  <si>
    <t xml:space="preserve">(balances to SCRIBE Accounts) </t>
  </si>
  <si>
    <t>Contribs from Budget (4) Vehicle Renewal</t>
  </si>
  <si>
    <t>2. Elections (Annual contribution from Budget 2)</t>
  </si>
  <si>
    <t>3. Vehicles, Plant, Equipment, Computing etc.</t>
  </si>
  <si>
    <t>4. Civic Centre Building Maintenance</t>
  </si>
  <si>
    <r>
      <t xml:space="preserve">5. Localism renewals fund </t>
    </r>
    <r>
      <rPr>
        <b/>
        <sz val="12"/>
        <rFont val="Arial"/>
        <family val="2"/>
      </rPr>
      <t>**</t>
    </r>
  </si>
  <si>
    <t>1. Administration</t>
  </si>
  <si>
    <t>Annual Contribs from Budget (1)</t>
  </si>
  <si>
    <t>overspend</t>
  </si>
  <si>
    <t>V orig Budget</t>
  </si>
  <si>
    <t>v Orig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</si>
</sst>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00"/>
    <numFmt numFmtId="167" formatCode="0.0000%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ptos Narrow"/>
      <family val="2"/>
      <scheme val="minor"/>
    </font>
    <font>
      <b/>
      <u/>
      <sz val="10"/>
      <color theme="1"/>
      <name val="Arial"/>
      <family val="2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sz val="8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  <font>
      <b/>
      <u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" xfId="0" applyFont="1" applyBorder="1"/>
    <xf numFmtId="0" fontId="0" fillId="0" borderId="2" xfId="0" applyBorder="1"/>
    <xf numFmtId="41" fontId="0" fillId="0" borderId="5" xfId="0" applyNumberForma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41" fontId="0" fillId="0" borderId="8" xfId="0" applyNumberFormat="1" applyBorder="1"/>
    <xf numFmtId="0" fontId="0" fillId="0" borderId="10" xfId="0" applyBorder="1"/>
    <xf numFmtId="41" fontId="0" fillId="0" borderId="0" xfId="0" applyNumberFormat="1"/>
    <xf numFmtId="0" fontId="5" fillId="0" borderId="12" xfId="0" applyFont="1" applyBorder="1"/>
    <xf numFmtId="0" fontId="5" fillId="0" borderId="13" xfId="0" applyFont="1" applyBorder="1"/>
    <xf numFmtId="0" fontId="0" fillId="0" borderId="1" xfId="0" applyBorder="1"/>
    <xf numFmtId="0" fontId="3" fillId="3" borderId="0" xfId="0" applyFont="1" applyFill="1"/>
    <xf numFmtId="0" fontId="5" fillId="0" borderId="4" xfId="0" applyFont="1" applyBorder="1"/>
    <xf numFmtId="0" fontId="5" fillId="0" borderId="6" xfId="0" applyFont="1" applyBorder="1"/>
    <xf numFmtId="41" fontId="0" fillId="0" borderId="8" xfId="0" applyNumberFormat="1" applyBorder="1" applyAlignment="1">
      <alignment horizontal="right"/>
    </xf>
    <xf numFmtId="0" fontId="4" fillId="0" borderId="7" xfId="0" applyFont="1" applyBorder="1"/>
    <xf numFmtId="41" fontId="0" fillId="0" borderId="5" xfId="0" applyNumberFormat="1" applyBorder="1" applyAlignment="1">
      <alignment horizontal="right"/>
    </xf>
    <xf numFmtId="41" fontId="5" fillId="4" borderId="15" xfId="0" applyNumberFormat="1" applyFont="1" applyFill="1" applyBorder="1"/>
    <xf numFmtId="41" fontId="5" fillId="4" borderId="16" xfId="0" applyNumberFormat="1" applyFont="1" applyFill="1" applyBorder="1"/>
    <xf numFmtId="0" fontId="0" fillId="0" borderId="9" xfId="0" applyBorder="1"/>
    <xf numFmtId="0" fontId="5" fillId="0" borderId="0" xfId="0" applyFont="1"/>
    <xf numFmtId="0" fontId="0" fillId="0" borderId="13" xfId="0" applyBorder="1"/>
    <xf numFmtId="0" fontId="4" fillId="0" borderId="0" xfId="0" applyFont="1"/>
    <xf numFmtId="0" fontId="5" fillId="0" borderId="7" xfId="0" applyFont="1" applyBorder="1"/>
    <xf numFmtId="0" fontId="0" fillId="0" borderId="21" xfId="0" applyBorder="1"/>
    <xf numFmtId="0" fontId="4" fillId="0" borderId="13" xfId="0" applyFont="1" applyBorder="1"/>
    <xf numFmtId="3" fontId="0" fillId="0" borderId="5" xfId="0" applyNumberFormat="1" applyBorder="1"/>
    <xf numFmtId="41" fontId="5" fillId="2" borderId="14" xfId="0" applyNumberFormat="1" applyFont="1" applyFill="1" applyBorder="1" applyAlignment="1">
      <alignment horizontal="center"/>
    </xf>
    <xf numFmtId="41" fontId="0" fillId="0" borderId="5" xfId="0" applyNumberFormat="1" applyBorder="1"/>
    <xf numFmtId="0" fontId="0" fillId="0" borderId="12" xfId="0" applyBorder="1"/>
    <xf numFmtId="0" fontId="7" fillId="0" borderId="0" xfId="0" applyFont="1"/>
    <xf numFmtId="0" fontId="8" fillId="0" borderId="0" xfId="0" applyFont="1"/>
    <xf numFmtId="41" fontId="5" fillId="0" borderId="0" xfId="0" applyNumberFormat="1" applyFo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" xfId="0" applyFont="1" applyBorder="1"/>
    <xf numFmtId="0" fontId="4" fillId="0" borderId="5" xfId="0" applyFont="1" applyBorder="1"/>
    <xf numFmtId="0" fontId="5" fillId="0" borderId="5" xfId="0" applyFont="1" applyBorder="1"/>
    <xf numFmtId="0" fontId="0" fillId="0" borderId="11" xfId="0" applyBorder="1"/>
    <xf numFmtId="41" fontId="0" fillId="0" borderId="4" xfId="0" applyNumberFormat="1" applyBorder="1" applyAlignment="1">
      <alignment horizontal="center"/>
    </xf>
    <xf numFmtId="41" fontId="5" fillId="3" borderId="0" xfId="0" applyNumberFormat="1" applyFont="1" applyFill="1" applyAlignment="1">
      <alignment horizontal="center"/>
    </xf>
    <xf numFmtId="0" fontId="0" fillId="0" borderId="19" xfId="0" applyBorder="1"/>
    <xf numFmtId="0" fontId="5" fillId="0" borderId="9" xfId="0" applyFont="1" applyBorder="1"/>
    <xf numFmtId="3" fontId="0" fillId="0" borderId="8" xfId="0" applyNumberForma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49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5" xfId="1" applyNumberFormat="1" applyFont="1" applyBorder="1" applyAlignment="1">
      <alignment horizontal="right"/>
    </xf>
    <xf numFmtId="3" fontId="5" fillId="4" borderId="18" xfId="0" applyNumberFormat="1" applyFont="1" applyFill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0" fillId="0" borderId="9" xfId="1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right"/>
    </xf>
    <xf numFmtId="41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164" fontId="0" fillId="0" borderId="0" xfId="0" applyNumberForma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0" fillId="0" borderId="8" xfId="1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8" xfId="1" applyNumberFormat="1" applyFont="1" applyFill="1" applyBorder="1" applyAlignment="1">
      <alignment horizontal="right"/>
    </xf>
    <xf numFmtId="3" fontId="0" fillId="0" borderId="9" xfId="1" applyNumberFormat="1" applyFont="1" applyFill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11" xfId="0" applyFont="1" applyBorder="1"/>
    <xf numFmtId="3" fontId="5" fillId="0" borderId="9" xfId="1" applyNumberFormat="1" applyFont="1" applyFill="1" applyBorder="1" applyAlignment="1">
      <alignment horizontal="right"/>
    </xf>
    <xf numFmtId="3" fontId="5" fillId="4" borderId="14" xfId="0" applyNumberFormat="1" applyFont="1" applyFill="1" applyBorder="1" applyAlignment="1">
      <alignment horizontal="right"/>
    </xf>
    <xf numFmtId="0" fontId="0" fillId="4" borderId="0" xfId="0" applyFill="1"/>
    <xf numFmtId="0" fontId="0" fillId="4" borderId="15" xfId="0" applyFill="1" applyBorder="1"/>
    <xf numFmtId="0" fontId="0" fillId="4" borderId="16" xfId="0" applyFill="1" applyBorder="1"/>
    <xf numFmtId="0" fontId="5" fillId="4" borderId="16" xfId="0" applyFont="1" applyFill="1" applyBorder="1"/>
    <xf numFmtId="41" fontId="5" fillId="4" borderId="16" xfId="0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1" xfId="0" applyFill="1" applyBorder="1"/>
    <xf numFmtId="0" fontId="5" fillId="4" borderId="21" xfId="0" applyFont="1" applyFill="1" applyBorder="1"/>
    <xf numFmtId="3" fontId="5" fillId="4" borderId="17" xfId="0" applyNumberFormat="1" applyFont="1" applyFill="1" applyBorder="1" applyAlignment="1">
      <alignment horizontal="right"/>
    </xf>
    <xf numFmtId="0" fontId="0" fillId="4" borderId="6" xfId="0" applyFill="1" applyBorder="1"/>
    <xf numFmtId="0" fontId="0" fillId="4" borderId="7" xfId="0" applyFill="1" applyBorder="1"/>
    <xf numFmtId="0" fontId="5" fillId="4" borderId="7" xfId="0" applyFont="1" applyFill="1" applyBorder="1"/>
    <xf numFmtId="0" fontId="5" fillId="4" borderId="22" xfId="0" applyFont="1" applyFill="1" applyBorder="1"/>
    <xf numFmtId="3" fontId="8" fillId="0" borderId="8" xfId="0" applyNumberFormat="1" applyFont="1" applyBorder="1" applyAlignment="1">
      <alignment horizontal="right"/>
    </xf>
    <xf numFmtId="0" fontId="8" fillId="0" borderId="12" xfId="0" applyFont="1" applyBorder="1"/>
    <xf numFmtId="0" fontId="8" fillId="0" borderId="13" xfId="0" applyFont="1" applyBorder="1"/>
    <xf numFmtId="41" fontId="5" fillId="4" borderId="15" xfId="0" applyNumberFormat="1" applyFont="1" applyFill="1" applyBorder="1" applyAlignment="1">
      <alignment horizontal="right"/>
    </xf>
    <xf numFmtId="0" fontId="5" fillId="0" borderId="2" xfId="0" applyFont="1" applyBorder="1"/>
    <xf numFmtId="3" fontId="5" fillId="0" borderId="9" xfId="0" applyNumberFormat="1" applyFont="1" applyBorder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1" fontId="5" fillId="4" borderId="16" xfId="0" applyNumberFormat="1" applyFont="1" applyFill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4" fontId="0" fillId="0" borderId="5" xfId="0" applyNumberFormat="1" applyBorder="1"/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2" fillId="0" borderId="16" xfId="0" applyFont="1" applyBorder="1"/>
    <xf numFmtId="0" fontId="2" fillId="0" borderId="16" xfId="0" applyFon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0" fontId="0" fillId="0" borderId="0" xfId="0" applyAlignment="1">
      <alignment horizontal="left"/>
    </xf>
    <xf numFmtId="41" fontId="0" fillId="0" borderId="3" xfId="0" applyNumberFormat="1" applyBorder="1" applyAlignment="1">
      <alignment horizontal="right"/>
    </xf>
    <xf numFmtId="41" fontId="5" fillId="3" borderId="0" xfId="0" applyNumberFormat="1" applyFont="1" applyFill="1" applyAlignment="1">
      <alignment horizontal="right"/>
    </xf>
    <xf numFmtId="1" fontId="0" fillId="0" borderId="5" xfId="0" applyNumberFormat="1" applyBorder="1" applyAlignment="1">
      <alignment horizontal="right"/>
    </xf>
    <xf numFmtId="0" fontId="11" fillId="0" borderId="0" xfId="0" applyFont="1"/>
    <xf numFmtId="0" fontId="0" fillId="0" borderId="3" xfId="0" applyBorder="1"/>
    <xf numFmtId="0" fontId="0" fillId="0" borderId="8" xfId="0" applyBorder="1"/>
    <xf numFmtId="0" fontId="8" fillId="0" borderId="19" xfId="0" applyFont="1" applyBorder="1"/>
    <xf numFmtId="0" fontId="12" fillId="0" borderId="0" xfId="0" applyFont="1"/>
    <xf numFmtId="3" fontId="5" fillId="4" borderId="9" xfId="0" applyNumberFormat="1" applyFon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3" fontId="5" fillId="4" borderId="8" xfId="0" applyNumberFormat="1" applyFont="1" applyFill="1" applyBorder="1" applyAlignment="1">
      <alignment horizontal="right"/>
    </xf>
    <xf numFmtId="0" fontId="5" fillId="4" borderId="11" xfId="0" applyFont="1" applyFill="1" applyBorder="1"/>
    <xf numFmtId="3" fontId="0" fillId="0" borderId="20" xfId="0" applyNumberForma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41" fontId="5" fillId="0" borderId="14" xfId="0" applyNumberFormat="1" applyFont="1" applyBorder="1"/>
    <xf numFmtId="0" fontId="2" fillId="4" borderId="7" xfId="0" applyFont="1" applyFill="1" applyBorder="1"/>
    <xf numFmtId="0" fontId="2" fillId="4" borderId="6" xfId="0" applyFont="1" applyFill="1" applyBorder="1"/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4" fillId="0" borderId="19" xfId="0" applyFont="1" applyBorder="1"/>
    <xf numFmtId="3" fontId="0" fillId="4" borderId="8" xfId="0" applyNumberForma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3" fontId="0" fillId="4" borderId="9" xfId="0" applyNumberFormat="1" applyFill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4" fillId="0" borderId="3" xfId="0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4" xfId="0" applyNumberFormat="1" applyFont="1" applyBorder="1" applyAlignment="1">
      <alignment horizontal="center"/>
    </xf>
    <xf numFmtId="41" fontId="5" fillId="0" borderId="16" xfId="0" applyNumberFormat="1" applyFont="1" applyBorder="1" applyAlignment="1">
      <alignment horizontal="center"/>
    </xf>
    <xf numFmtId="41" fontId="5" fillId="0" borderId="16" xfId="0" applyNumberFormat="1" applyFont="1" applyBorder="1" applyAlignment="1">
      <alignment horizontal="right"/>
    </xf>
    <xf numFmtId="41" fontId="5" fillId="0" borderId="5" xfId="0" applyNumberFormat="1" applyFont="1" applyBorder="1" applyAlignment="1">
      <alignment horizontal="center"/>
    </xf>
    <xf numFmtId="41" fontId="5" fillId="0" borderId="24" xfId="0" applyNumberFormat="1" applyFont="1" applyBorder="1" applyAlignment="1">
      <alignment horizontal="center"/>
    </xf>
    <xf numFmtId="41" fontId="5" fillId="0" borderId="25" xfId="0" applyNumberFormat="1" applyFont="1" applyBorder="1" applyAlignment="1">
      <alignment horizontal="center"/>
    </xf>
    <xf numFmtId="41" fontId="5" fillId="0" borderId="10" xfId="0" applyNumberFormat="1" applyFont="1" applyBorder="1" applyAlignment="1">
      <alignment horizontal="center"/>
    </xf>
    <xf numFmtId="41" fontId="5" fillId="0" borderId="8" xfId="0" applyNumberFormat="1" applyFont="1" applyBorder="1" applyAlignment="1">
      <alignment horizontal="center"/>
    </xf>
    <xf numFmtId="41" fontId="5" fillId="0" borderId="11" xfId="0" applyNumberFormat="1" applyFont="1" applyBorder="1" applyAlignment="1">
      <alignment horizontal="center"/>
    </xf>
    <xf numFmtId="0" fontId="0" fillId="0" borderId="23" xfId="0" applyBorder="1"/>
    <xf numFmtId="0" fontId="5" fillId="0" borderId="11" xfId="0" applyFont="1" applyBorder="1"/>
    <xf numFmtId="0" fontId="0" fillId="5" borderId="4" xfId="0" applyFill="1" applyBorder="1"/>
    <xf numFmtId="0" fontId="0" fillId="5" borderId="0" xfId="0" applyFill="1"/>
    <xf numFmtId="0" fontId="5" fillId="5" borderId="10" xfId="0" applyFont="1" applyFill="1" applyBorder="1"/>
    <xf numFmtId="165" fontId="2" fillId="5" borderId="9" xfId="0" applyNumberFormat="1" applyFont="1" applyFill="1" applyBorder="1" applyAlignment="1">
      <alignment horizontal="right"/>
    </xf>
    <xf numFmtId="0" fontId="2" fillId="5" borderId="12" xfId="0" applyFont="1" applyFill="1" applyBorder="1"/>
    <xf numFmtId="0" fontId="2" fillId="5" borderId="13" xfId="0" applyFont="1" applyFill="1" applyBorder="1"/>
    <xf numFmtId="0" fontId="0" fillId="5" borderId="21" xfId="0" applyFill="1" applyBorder="1"/>
    <xf numFmtId="0" fontId="5" fillId="5" borderId="22" xfId="0" applyFont="1" applyFill="1" applyBorder="1"/>
    <xf numFmtId="0" fontId="0" fillId="5" borderId="20" xfId="0" applyFill="1" applyBorder="1"/>
    <xf numFmtId="0" fontId="0" fillId="5" borderId="16" xfId="0" applyFill="1" applyBorder="1"/>
    <xf numFmtId="0" fontId="5" fillId="5" borderId="21" xfId="0" applyFont="1" applyFill="1" applyBorder="1"/>
    <xf numFmtId="3" fontId="5" fillId="5" borderId="14" xfId="0" applyNumberFormat="1" applyFont="1" applyFill="1" applyBorder="1" applyAlignment="1">
      <alignment horizontal="right"/>
    </xf>
    <xf numFmtId="0" fontId="0" fillId="5" borderId="15" xfId="0" applyFill="1" applyBorder="1"/>
    <xf numFmtId="0" fontId="5" fillId="5" borderId="16" xfId="0" applyFont="1" applyFill="1" applyBorder="1"/>
    <xf numFmtId="41" fontId="5" fillId="5" borderId="15" xfId="0" applyNumberFormat="1" applyFont="1" applyFill="1" applyBorder="1"/>
    <xf numFmtId="41" fontId="5" fillId="5" borderId="16" xfId="0" applyNumberFormat="1" applyFont="1" applyFill="1" applyBorder="1"/>
    <xf numFmtId="3" fontId="16" fillId="0" borderId="9" xfId="0" applyNumberFormat="1" applyFont="1" applyBorder="1" applyAlignment="1">
      <alignment horizontal="right"/>
    </xf>
    <xf numFmtId="3" fontId="16" fillId="5" borderId="14" xfId="0" applyNumberFormat="1" applyFont="1" applyFill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3" fontId="17" fillId="0" borderId="5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6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3" fontId="17" fillId="0" borderId="8" xfId="1" applyNumberFormat="1" applyFont="1" applyBorder="1" applyAlignment="1">
      <alignment horizontal="right"/>
    </xf>
    <xf numFmtId="3" fontId="17" fillId="0" borderId="8" xfId="1" applyNumberFormat="1" applyFont="1" applyFill="1" applyBorder="1" applyAlignment="1">
      <alignment horizontal="right"/>
    </xf>
    <xf numFmtId="3" fontId="17" fillId="0" borderId="9" xfId="0" applyNumberFormat="1" applyFont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3" fontId="16" fillId="0" borderId="8" xfId="0" applyNumberFormat="1" applyFont="1" applyBorder="1" applyAlignment="1">
      <alignment horizontal="right"/>
    </xf>
    <xf numFmtId="3" fontId="17" fillId="0" borderId="0" xfId="0" quotePrefix="1" applyNumberFormat="1" applyFont="1" applyAlignment="1">
      <alignment horizontal="right"/>
    </xf>
    <xf numFmtId="3" fontId="17" fillId="0" borderId="3" xfId="0" applyNumberFormat="1" applyFont="1" applyBorder="1" applyAlignment="1">
      <alignment horizontal="right"/>
    </xf>
    <xf numFmtId="3" fontId="17" fillId="0" borderId="2" xfId="0" applyNumberFormat="1" applyFont="1" applyBorder="1" applyAlignment="1">
      <alignment horizontal="right"/>
    </xf>
    <xf numFmtId="3" fontId="17" fillId="0" borderId="7" xfId="0" applyNumberFormat="1" applyFont="1" applyBorder="1" applyAlignment="1">
      <alignment horizontal="right"/>
    </xf>
    <xf numFmtId="3" fontId="16" fillId="5" borderId="15" xfId="0" applyNumberFormat="1" applyFont="1" applyFill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7" fillId="0" borderId="13" xfId="0" applyNumberFormat="1" applyFont="1" applyBorder="1" applyAlignment="1">
      <alignment horizontal="right"/>
    </xf>
    <xf numFmtId="3" fontId="16" fillId="5" borderId="18" xfId="0" applyNumberFormat="1" applyFont="1" applyFill="1" applyBorder="1" applyAlignment="1">
      <alignment horizontal="right"/>
    </xf>
    <xf numFmtId="3" fontId="19" fillId="0" borderId="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3" fontId="17" fillId="0" borderId="13" xfId="1" applyNumberFormat="1" applyFont="1" applyBorder="1" applyAlignment="1">
      <alignment horizontal="right"/>
    </xf>
    <xf numFmtId="41" fontId="17" fillId="0" borderId="8" xfId="0" applyNumberFormat="1" applyFont="1" applyBorder="1" applyAlignment="1">
      <alignment horizontal="right"/>
    </xf>
    <xf numFmtId="164" fontId="17" fillId="0" borderId="8" xfId="0" applyNumberFormat="1" applyFont="1" applyBorder="1" applyAlignment="1">
      <alignment horizontal="right"/>
    </xf>
    <xf numFmtId="41" fontId="17" fillId="0" borderId="5" xfId="0" applyNumberFormat="1" applyFont="1" applyBorder="1" applyAlignment="1">
      <alignment horizontal="right"/>
    </xf>
    <xf numFmtId="164" fontId="17" fillId="0" borderId="5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41" fontId="17" fillId="0" borderId="9" xfId="0" applyNumberFormat="1" applyFont="1" applyBorder="1" applyAlignment="1">
      <alignment horizontal="right"/>
    </xf>
    <xf numFmtId="164" fontId="17" fillId="0" borderId="9" xfId="0" applyNumberFormat="1" applyFont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41" fontId="16" fillId="0" borderId="9" xfId="1" applyNumberFormat="1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41" fontId="16" fillId="5" borderId="14" xfId="0" applyNumberFormat="1" applyFont="1" applyFill="1" applyBorder="1" applyAlignment="1">
      <alignment horizontal="right"/>
    </xf>
    <xf numFmtId="165" fontId="17" fillId="0" borderId="8" xfId="0" applyNumberFormat="1" applyFont="1" applyBorder="1" applyAlignment="1">
      <alignment horizontal="right"/>
    </xf>
    <xf numFmtId="0" fontId="17" fillId="0" borderId="9" xfId="0" applyFont="1" applyBorder="1" applyAlignment="1">
      <alignment horizontal="right"/>
    </xf>
    <xf numFmtId="3" fontId="17" fillId="0" borderId="16" xfId="0" applyNumberFormat="1" applyFont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3" fontId="17" fillId="0" borderId="8" xfId="0" applyNumberFormat="1" applyFont="1" applyBorder="1"/>
    <xf numFmtId="3" fontId="17" fillId="0" borderId="5" xfId="0" applyNumberFormat="1" applyFont="1" applyBorder="1"/>
    <xf numFmtId="41" fontId="16" fillId="2" borderId="18" xfId="0" applyNumberFormat="1" applyFont="1" applyFill="1" applyBorder="1" applyAlignment="1">
      <alignment horizontal="center"/>
    </xf>
    <xf numFmtId="3" fontId="18" fillId="0" borderId="8" xfId="0" applyNumberFormat="1" applyFont="1" applyBorder="1"/>
    <xf numFmtId="41" fontId="17" fillId="0" borderId="8" xfId="0" applyNumberFormat="1" applyFont="1" applyBorder="1"/>
    <xf numFmtId="41" fontId="17" fillId="0" borderId="5" xfId="0" applyNumberFormat="1" applyFont="1" applyBorder="1"/>
    <xf numFmtId="41" fontId="17" fillId="0" borderId="9" xfId="0" applyNumberFormat="1" applyFont="1" applyBorder="1"/>
    <xf numFmtId="41" fontId="16" fillId="0" borderId="9" xfId="1" applyNumberFormat="1" applyFont="1" applyBorder="1"/>
    <xf numFmtId="0" fontId="17" fillId="0" borderId="5" xfId="0" applyFont="1" applyBorder="1"/>
    <xf numFmtId="3" fontId="17" fillId="0" borderId="9" xfId="0" applyNumberFormat="1" applyFont="1" applyBorder="1"/>
    <xf numFmtId="165" fontId="16" fillId="0" borderId="9" xfId="0" applyNumberFormat="1" applyFont="1" applyBorder="1" applyAlignment="1">
      <alignment horizontal="right"/>
    </xf>
    <xf numFmtId="41" fontId="16" fillId="0" borderId="9" xfId="0" applyNumberFormat="1" applyFont="1" applyBorder="1" applyAlignment="1">
      <alignment horizontal="center"/>
    </xf>
    <xf numFmtId="3" fontId="16" fillId="2" borderId="14" xfId="0" applyNumberFormat="1" applyFont="1" applyFill="1" applyBorder="1" applyAlignment="1">
      <alignment horizontal="right"/>
    </xf>
    <xf numFmtId="3" fontId="17" fillId="0" borderId="5" xfId="1" applyNumberFormat="1" applyFont="1" applyBorder="1" applyAlignment="1">
      <alignment horizontal="right"/>
    </xf>
    <xf numFmtId="3" fontId="16" fillId="5" borderId="18" xfId="0" applyNumberFormat="1" applyFont="1" applyFill="1" applyBorder="1"/>
    <xf numFmtId="0" fontId="5" fillId="5" borderId="19" xfId="0" applyFont="1" applyFill="1" applyBorder="1"/>
    <xf numFmtId="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7" xfId="0" applyNumberFormat="1" applyBorder="1" applyAlignment="1">
      <alignment horizontal="right"/>
    </xf>
    <xf numFmtId="4" fontId="2" fillId="0" borderId="21" xfId="0" applyNumberFormat="1" applyFont="1" applyBorder="1" applyAlignment="1">
      <alignment horizontal="right"/>
    </xf>
    <xf numFmtId="3" fontId="17" fillId="0" borderId="19" xfId="0" applyNumberFormat="1" applyFont="1" applyBorder="1" applyAlignment="1">
      <alignment horizontal="right"/>
    </xf>
    <xf numFmtId="3" fontId="17" fillId="0" borderId="9" xfId="1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16" fillId="5" borderId="5" xfId="0" applyNumberFormat="1" applyFont="1" applyFill="1" applyBorder="1" applyAlignment="1">
      <alignment horizontal="right"/>
    </xf>
    <xf numFmtId="3" fontId="2" fillId="0" borderId="9" xfId="0" applyNumberFormat="1" applyFont="1" applyBorder="1"/>
    <xf numFmtId="3" fontId="0" fillId="0" borderId="8" xfId="1" applyNumberFormat="1" applyFont="1" applyBorder="1"/>
    <xf numFmtId="3" fontId="5" fillId="2" borderId="5" xfId="0" applyNumberFormat="1" applyFont="1" applyFill="1" applyBorder="1" applyAlignment="1">
      <alignment horizontal="right"/>
    </xf>
    <xf numFmtId="3" fontId="16" fillId="2" borderId="18" xfId="0" applyNumberFormat="1" applyFont="1" applyFill="1" applyBorder="1"/>
    <xf numFmtId="3" fontId="17" fillId="0" borderId="8" xfId="1" applyNumberFormat="1" applyFont="1" applyBorder="1"/>
    <xf numFmtId="3" fontId="17" fillId="0" borderId="9" xfId="1" applyNumberFormat="1" applyFont="1" applyBorder="1"/>
    <xf numFmtId="3" fontId="16" fillId="0" borderId="9" xfId="0" applyNumberFormat="1" applyFont="1" applyBorder="1"/>
    <xf numFmtId="165" fontId="16" fillId="5" borderId="14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5" fillId="2" borderId="14" xfId="0" applyNumberFormat="1" applyFont="1" applyFill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2" fillId="0" borderId="3" xfId="0" applyNumberFormat="1" applyFont="1" applyBorder="1"/>
    <xf numFmtId="37" fontId="18" fillId="5" borderId="9" xfId="0" applyNumberFormat="1" applyFont="1" applyFill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3" fontId="18" fillId="0" borderId="11" xfId="0" applyNumberFormat="1" applyFont="1" applyBorder="1" applyAlignment="1">
      <alignment horizontal="right"/>
    </xf>
    <xf numFmtId="165" fontId="5" fillId="2" borderId="14" xfId="0" applyNumberFormat="1" applyFont="1" applyFill="1" applyBorder="1" applyAlignment="1">
      <alignment horizontal="right"/>
    </xf>
    <xf numFmtId="4" fontId="0" fillId="0" borderId="19" xfId="0" applyNumberFormat="1" applyBorder="1"/>
    <xf numFmtId="4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5" fillId="0" borderId="19" xfId="1" applyNumberFormat="1" applyFont="1" applyFill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6" fontId="0" fillId="0" borderId="0" xfId="0" applyNumberFormat="1"/>
    <xf numFmtId="167" fontId="2" fillId="0" borderId="0" xfId="0" applyNumberFormat="1" applyFont="1"/>
    <xf numFmtId="4" fontId="4" fillId="0" borderId="3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0" fillId="0" borderId="8" xfId="1" applyNumberFormat="1" applyFont="1" applyFill="1" applyBorder="1" applyAlignment="1">
      <alignment horizontal="right"/>
    </xf>
    <xf numFmtId="4" fontId="5" fillId="4" borderId="14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5" fillId="4" borderId="18" xfId="0" applyNumberFormat="1" applyFont="1" applyFill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5" fillId="4" borderId="9" xfId="0" applyNumberFormat="1" applyFont="1" applyFill="1" applyBorder="1" applyAlignment="1">
      <alignment horizontal="right"/>
    </xf>
    <xf numFmtId="4" fontId="5" fillId="0" borderId="9" xfId="1" applyNumberFormat="1" applyFont="1" applyFill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0" fillId="0" borderId="9" xfId="1" applyNumberFormat="1" applyFont="1" applyFill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0" fillId="0" borderId="8" xfId="1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4" fontId="5" fillId="0" borderId="3" xfId="0" applyNumberFormat="1" applyFont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4" fontId="2" fillId="0" borderId="19" xfId="0" applyNumberFormat="1" applyFont="1" applyBorder="1" applyAlignment="1">
      <alignment horizontal="center"/>
    </xf>
    <xf numFmtId="0" fontId="0" fillId="4" borderId="13" xfId="0" applyFill="1" applyBorder="1"/>
    <xf numFmtId="0" fontId="0" fillId="4" borderId="2" xfId="0" applyFill="1" applyBorder="1"/>
    <xf numFmtId="3" fontId="0" fillId="4" borderId="10" xfId="0" applyNumberFormat="1" applyFill="1" applyBorder="1" applyAlignment="1">
      <alignment horizontal="right"/>
    </xf>
    <xf numFmtId="3" fontId="2" fillId="4" borderId="8" xfId="0" applyNumberFormat="1" applyFont="1" applyFill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/>
    <xf numFmtId="0" fontId="2" fillId="4" borderId="0" xfId="0" applyFont="1" applyFill="1"/>
    <xf numFmtId="4" fontId="2" fillId="4" borderId="5" xfId="0" applyNumberFormat="1" applyFont="1" applyFill="1" applyBorder="1" applyAlignment="1">
      <alignment horizontal="right"/>
    </xf>
    <xf numFmtId="3" fontId="23" fillId="0" borderId="8" xfId="0" applyNumberFormat="1" applyFont="1" applyBorder="1" applyAlignment="1">
      <alignment horizontal="right"/>
    </xf>
    <xf numFmtId="0" fontId="23" fillId="0" borderId="0" xfId="0" applyFont="1"/>
    <xf numFmtId="0" fontId="23" fillId="0" borderId="6" xfId="0" applyFont="1" applyBorder="1"/>
    <xf numFmtId="0" fontId="23" fillId="0" borderId="7" xfId="0" applyFont="1" applyBorder="1"/>
    <xf numFmtId="4" fontId="8" fillId="0" borderId="8" xfId="0" applyNumberFormat="1" applyFont="1" applyBorder="1" applyAlignment="1">
      <alignment horizontal="right"/>
    </xf>
    <xf numFmtId="0" fontId="23" fillId="4" borderId="20" xfId="0" applyFont="1" applyFill="1" applyBorder="1"/>
    <xf numFmtId="0" fontId="23" fillId="4" borderId="21" xfId="0" applyFont="1" applyFill="1" applyBorder="1"/>
    <xf numFmtId="0" fontId="4" fillId="4" borderId="0" xfId="0" applyFont="1" applyFill="1"/>
    <xf numFmtId="0" fontId="4" fillId="4" borderId="7" xfId="0" applyFont="1" applyFill="1" applyBorder="1"/>
    <xf numFmtId="3" fontId="0" fillId="4" borderId="8" xfId="1" applyNumberFormat="1" applyFont="1" applyFill="1" applyBorder="1" applyAlignment="1">
      <alignment horizontal="right"/>
    </xf>
    <xf numFmtId="4" fontId="0" fillId="4" borderId="8" xfId="1" applyNumberFormat="1" applyFont="1" applyFill="1" applyBorder="1" applyAlignment="1">
      <alignment horizontal="right"/>
    </xf>
    <xf numFmtId="4" fontId="0" fillId="4" borderId="8" xfId="0" applyNumberFormat="1" applyFill="1" applyBorder="1" applyAlignment="1">
      <alignment horizontal="right"/>
    </xf>
    <xf numFmtId="3" fontId="24" fillId="0" borderId="0" xfId="0" applyNumberFormat="1" applyFont="1" applyAlignment="1">
      <alignment horizontal="left"/>
    </xf>
    <xf numFmtId="0" fontId="24" fillId="0" borderId="0" xfId="0" applyFont="1"/>
    <xf numFmtId="3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1" applyNumberFormat="1" applyFont="1" applyBorder="1" applyAlignment="1">
      <alignment horizontal="right"/>
    </xf>
    <xf numFmtId="4" fontId="8" fillId="4" borderId="14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5" fillId="0" borderId="8" xfId="1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2" fillId="0" borderId="12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12" xfId="0" applyFont="1" applyBorder="1"/>
    <xf numFmtId="0" fontId="5" fillId="0" borderId="19" xfId="0" applyFont="1" applyBorder="1"/>
    <xf numFmtId="3" fontId="5" fillId="0" borderId="18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5" fillId="0" borderId="17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right"/>
    </xf>
    <xf numFmtId="0" fontId="2" fillId="4" borderId="15" xfId="0" applyFont="1" applyFill="1" applyBorder="1"/>
    <xf numFmtId="0" fontId="2" fillId="4" borderId="16" xfId="0" applyFont="1" applyFill="1" applyBorder="1"/>
    <xf numFmtId="0" fontId="24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14" xfId="0" applyBorder="1" applyAlignment="1">
      <alignment horizontal="right"/>
    </xf>
    <xf numFmtId="0" fontId="11" fillId="0" borderId="0" xfId="0" applyFont="1" applyAlignment="1">
      <alignment horizontal="right"/>
    </xf>
    <xf numFmtId="3" fontId="0" fillId="0" borderId="5" xfId="0" quotePrefix="1" applyNumberFormat="1" applyBorder="1" applyAlignment="1">
      <alignment horizontal="right"/>
    </xf>
    <xf numFmtId="3" fontId="0" fillId="0" borderId="10" xfId="1" applyNumberFormat="1" applyFont="1" applyFill="1" applyBorder="1" applyAlignment="1">
      <alignment horizontal="right"/>
    </xf>
    <xf numFmtId="0" fontId="2" fillId="0" borderId="0" xfId="0" quotePrefix="1" applyFont="1"/>
    <xf numFmtId="10" fontId="2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0" fillId="0" borderId="0" xfId="0" applyNumberFormat="1"/>
    <xf numFmtId="3" fontId="2" fillId="6" borderId="21" xfId="0" applyNumberFormat="1" applyFont="1" applyFill="1" applyBorder="1" applyAlignment="1">
      <alignment horizontal="right"/>
    </xf>
    <xf numFmtId="41" fontId="0" fillId="0" borderId="10" xfId="0" applyNumberFormat="1" applyBorder="1" applyAlignment="1">
      <alignment horizontal="right"/>
    </xf>
    <xf numFmtId="43" fontId="4" fillId="0" borderId="3" xfId="0" applyNumberFormat="1" applyFont="1" applyBorder="1" applyAlignment="1">
      <alignment horizontal="center"/>
    </xf>
    <xf numFmtId="43" fontId="0" fillId="0" borderId="5" xfId="0" applyNumberFormat="1" applyBorder="1" applyAlignment="1">
      <alignment horizontal="center"/>
    </xf>
    <xf numFmtId="43" fontId="0" fillId="0" borderId="3" xfId="0" applyNumberFormat="1" applyBorder="1" applyAlignment="1">
      <alignment horizontal="center"/>
    </xf>
    <xf numFmtId="43" fontId="5" fillId="0" borderId="14" xfId="0" applyNumberFormat="1" applyFont="1" applyBorder="1" applyAlignment="1">
      <alignment horizontal="center"/>
    </xf>
    <xf numFmtId="43" fontId="5" fillId="0" borderId="5" xfId="0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5" xfId="0" applyNumberFormat="1" applyBorder="1"/>
    <xf numFmtId="43" fontId="0" fillId="0" borderId="0" xfId="0" applyNumberFormat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5" xfId="0" applyNumberFormat="1" applyFont="1" applyBorder="1"/>
    <xf numFmtId="41" fontId="5" fillId="0" borderId="0" xfId="0" applyNumberFormat="1" applyFont="1" applyAlignment="1">
      <alignment horizontal="center"/>
    </xf>
    <xf numFmtId="43" fontId="23" fillId="0" borderId="5" xfId="0" applyNumberFormat="1" applyFont="1" applyBorder="1" applyAlignment="1">
      <alignment horizontal="center"/>
    </xf>
    <xf numFmtId="41" fontId="23" fillId="0" borderId="0" xfId="0" applyNumberFormat="1" applyFont="1" applyAlignment="1">
      <alignment horizontal="center"/>
    </xf>
    <xf numFmtId="41" fontId="23" fillId="0" borderId="5" xfId="0" applyNumberFormat="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43" fontId="19" fillId="0" borderId="5" xfId="0" applyNumberFormat="1" applyFont="1" applyBorder="1" applyAlignment="1">
      <alignment horizontal="center"/>
    </xf>
    <xf numFmtId="41" fontId="19" fillId="0" borderId="5" xfId="0" applyNumberFormat="1" applyFont="1" applyBorder="1" applyAlignment="1">
      <alignment horizontal="center"/>
    </xf>
    <xf numFmtId="41" fontId="19" fillId="0" borderId="10" xfId="0" applyNumberFormat="1" applyFont="1" applyBorder="1" applyAlignment="1">
      <alignment horizontal="center"/>
    </xf>
    <xf numFmtId="43" fontId="16" fillId="0" borderId="3" xfId="0" applyNumberFormat="1" applyFont="1" applyBorder="1" applyAlignment="1">
      <alignment horizontal="center"/>
    </xf>
    <xf numFmtId="41" fontId="16" fillId="0" borderId="23" xfId="0" applyNumberFormat="1" applyFont="1" applyBorder="1" applyAlignment="1">
      <alignment horizontal="center"/>
    </xf>
    <xf numFmtId="43" fontId="17" fillId="0" borderId="13" xfId="0" applyNumberFormat="1" applyFont="1" applyBorder="1" applyAlignment="1">
      <alignment horizontal="center"/>
    </xf>
    <xf numFmtId="43" fontId="17" fillId="0" borderId="13" xfId="0" applyNumberFormat="1" applyFont="1" applyBorder="1"/>
    <xf numFmtId="0" fontId="17" fillId="0" borderId="13" xfId="0" applyFont="1" applyBorder="1"/>
    <xf numFmtId="0" fontId="17" fillId="0" borderId="19" xfId="0" applyFont="1" applyBorder="1"/>
    <xf numFmtId="43" fontId="18" fillId="0" borderId="9" xfId="0" applyNumberFormat="1" applyFont="1" applyBorder="1" applyAlignment="1">
      <alignment horizontal="center"/>
    </xf>
    <xf numFmtId="43" fontId="18" fillId="0" borderId="9" xfId="0" applyNumberFormat="1" applyFont="1" applyBorder="1"/>
    <xf numFmtId="41" fontId="18" fillId="0" borderId="9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</cellXfs>
  <cellStyles count="3">
    <cellStyle name="Comma" xfId="1" builtinId="3"/>
    <cellStyle name="Comma 2" xfId="2" xr:uid="{9681ABE8-CCA0-4B83-9019-6C14753DE638}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3ACD-517A-42B5-9740-658478C0A428}">
  <sheetPr>
    <pageSetUpPr fitToPage="1"/>
  </sheetPr>
  <dimension ref="A3:G34"/>
  <sheetViews>
    <sheetView zoomScaleNormal="100" workbookViewId="0">
      <selection activeCell="I17" sqref="I17:I18"/>
    </sheetView>
  </sheetViews>
  <sheetFormatPr defaultRowHeight="15" x14ac:dyDescent="0.25"/>
  <cols>
    <col min="1" max="1" width="8.85546875" customWidth="1"/>
    <col min="2" max="2" width="41.7109375" customWidth="1"/>
    <col min="3" max="3" width="10.85546875" style="75" customWidth="1"/>
    <col min="4" max="4" width="10.7109375" style="75" customWidth="1"/>
    <col min="5" max="5" width="12.85546875" style="75" customWidth="1"/>
    <col min="6" max="6" width="13.140625" style="75" customWidth="1"/>
    <col min="7" max="7" width="15" customWidth="1"/>
  </cols>
  <sheetData>
    <row r="3" spans="1:6" x14ac:dyDescent="0.25">
      <c r="A3" s="113" t="s">
        <v>0</v>
      </c>
      <c r="B3" s="113"/>
      <c r="C3" s="60" t="s">
        <v>125</v>
      </c>
      <c r="D3" s="60" t="s">
        <v>125</v>
      </c>
      <c r="E3" s="60" t="s">
        <v>125</v>
      </c>
      <c r="F3" s="345" t="s">
        <v>125</v>
      </c>
    </row>
    <row r="4" spans="1:6" x14ac:dyDescent="0.25">
      <c r="A4" s="76"/>
      <c r="B4" s="76"/>
      <c r="C4" s="27"/>
      <c r="D4" s="76" t="s">
        <v>2</v>
      </c>
      <c r="E4" s="76"/>
      <c r="F4" s="314" t="s">
        <v>237</v>
      </c>
    </row>
    <row r="5" spans="1:6" x14ac:dyDescent="0.25">
      <c r="A5" s="114" t="s">
        <v>1</v>
      </c>
      <c r="B5" s="114"/>
      <c r="C5" s="25" t="s">
        <v>3</v>
      </c>
      <c r="D5" s="25" t="s">
        <v>4</v>
      </c>
      <c r="E5" s="114" t="s">
        <v>1</v>
      </c>
      <c r="F5" s="346" t="s">
        <v>239</v>
      </c>
    </row>
    <row r="6" spans="1:6" x14ac:dyDescent="0.25">
      <c r="A6" s="6" t="s">
        <v>5</v>
      </c>
      <c r="B6" s="46"/>
      <c r="C6" s="27" t="s">
        <v>5</v>
      </c>
      <c r="D6" s="27" t="s">
        <v>5</v>
      </c>
      <c r="E6" s="27" t="s">
        <v>5</v>
      </c>
      <c r="F6" s="27" t="s">
        <v>5</v>
      </c>
    </row>
    <row r="7" spans="1:6" x14ac:dyDescent="0.25">
      <c r="A7" s="6"/>
      <c r="B7" s="48"/>
      <c r="C7" s="27"/>
      <c r="D7" s="27"/>
      <c r="E7" s="370"/>
      <c r="F7" s="314" t="s">
        <v>220</v>
      </c>
    </row>
    <row r="8" spans="1:6" x14ac:dyDescent="0.25">
      <c r="A8" s="39">
        <f>Detailed!A41</f>
        <v>60287</v>
      </c>
      <c r="B8" s="47" t="s">
        <v>6</v>
      </c>
      <c r="C8" s="58">
        <f>'Working paper'!G43</f>
        <v>63107</v>
      </c>
      <c r="D8" s="58">
        <f>'Working paper'!S43</f>
        <v>65643</v>
      </c>
      <c r="E8" s="64">
        <f>'Working paper'!R43</f>
        <v>74184.760000000038</v>
      </c>
      <c r="F8" s="58">
        <f>Detailed!J41</f>
        <v>-11077.760000000049</v>
      </c>
    </row>
    <row r="9" spans="1:6" x14ac:dyDescent="0.25">
      <c r="A9" s="39">
        <f>Detailed!A68</f>
        <v>46959</v>
      </c>
      <c r="B9" s="47" t="s">
        <v>30</v>
      </c>
      <c r="C9" s="58">
        <f>'Working paper'!G70</f>
        <v>58972</v>
      </c>
      <c r="D9" s="58">
        <f>'Working paper'!S70</f>
        <v>54241</v>
      </c>
      <c r="E9" s="64">
        <f>'Working paper'!R70</f>
        <v>53922</v>
      </c>
      <c r="F9" s="58">
        <f>Detailed!J68</f>
        <v>5050</v>
      </c>
    </row>
    <row r="10" spans="1:6" x14ac:dyDescent="0.25">
      <c r="A10" s="39">
        <f>Detailed!A91</f>
        <v>11382</v>
      </c>
      <c r="B10" s="47" t="s">
        <v>40</v>
      </c>
      <c r="C10" s="58">
        <f>'Working paper'!G92</f>
        <v>13050</v>
      </c>
      <c r="D10" s="58">
        <f>'Working paper'!S92</f>
        <v>13740</v>
      </c>
      <c r="E10" s="64">
        <f>'Working paper'!R92</f>
        <v>17419.46</v>
      </c>
      <c r="F10" s="58">
        <f>Detailed!J91</f>
        <v>-4369.46</v>
      </c>
    </row>
    <row r="11" spans="1:6" x14ac:dyDescent="0.25">
      <c r="A11" s="39">
        <f>Detailed!A131</f>
        <v>139341</v>
      </c>
      <c r="B11" s="47" t="s">
        <v>123</v>
      </c>
      <c r="C11" s="58">
        <f>'Working paper'!G132</f>
        <v>168858</v>
      </c>
      <c r="D11" s="58">
        <f>'Working paper'!S132</f>
        <v>181210</v>
      </c>
      <c r="E11" s="64">
        <f>'Working paper'!R132</f>
        <v>155728.47999999998</v>
      </c>
      <c r="F11" s="58">
        <f>Detailed!J131</f>
        <v>13129.520000000004</v>
      </c>
    </row>
    <row r="12" spans="1:6" x14ac:dyDescent="0.25">
      <c r="A12" s="39">
        <f>Detailed!A163</f>
        <v>61892.05</v>
      </c>
      <c r="B12" s="47" t="s">
        <v>70</v>
      </c>
      <c r="C12" s="58">
        <f>'Working paper'!G164</f>
        <v>80650</v>
      </c>
      <c r="D12" s="58">
        <f>'Working paper'!S164</f>
        <v>86877</v>
      </c>
      <c r="E12" s="64">
        <f>'Working paper'!R164</f>
        <v>76004.17</v>
      </c>
      <c r="F12" s="58">
        <f>Detailed!J163</f>
        <v>4645.8300000000017</v>
      </c>
    </row>
    <row r="13" spans="1:6" x14ac:dyDescent="0.25">
      <c r="A13" s="39">
        <f>Detailed!A184</f>
        <v>11240</v>
      </c>
      <c r="B13" s="47" t="s">
        <v>79</v>
      </c>
      <c r="C13" s="58">
        <f>'Working paper'!G186</f>
        <v>14418</v>
      </c>
      <c r="D13" s="58">
        <f>'Working paper'!S186</f>
        <v>13440</v>
      </c>
      <c r="E13" s="64">
        <f>'Working paper'!R186</f>
        <v>13240.64</v>
      </c>
      <c r="F13" s="58">
        <f>Detailed!J184</f>
        <v>1177.3600000000006</v>
      </c>
    </row>
    <row r="14" spans="1:6" x14ac:dyDescent="0.25">
      <c r="A14" s="39">
        <f>Detailed!A211</f>
        <v>39336</v>
      </c>
      <c r="B14" s="47" t="s">
        <v>83</v>
      </c>
      <c r="C14" s="58">
        <f>'Working paper'!G213</f>
        <v>18200</v>
      </c>
      <c r="D14" s="58">
        <f>'Working paper'!S213</f>
        <v>2508</v>
      </c>
      <c r="E14" s="64">
        <f>'Working paper'!R213</f>
        <v>17393</v>
      </c>
      <c r="F14" s="58">
        <f>Detailed!J211</f>
        <v>807</v>
      </c>
    </row>
    <row r="15" spans="1:6" x14ac:dyDescent="0.25">
      <c r="A15" s="39">
        <f>Detailed!A233</f>
        <v>7172</v>
      </c>
      <c r="B15" s="47" t="s">
        <v>90</v>
      </c>
      <c r="C15" s="58">
        <f>'Working paper'!G235</f>
        <v>4900</v>
      </c>
      <c r="D15" s="58">
        <f>'Working paper'!S235</f>
        <v>11930</v>
      </c>
      <c r="E15" s="64">
        <f>'Working paper'!R235</f>
        <v>15390</v>
      </c>
      <c r="F15" s="58">
        <f>Detailed!J233</f>
        <v>-10490</v>
      </c>
    </row>
    <row r="16" spans="1:6" x14ac:dyDescent="0.25">
      <c r="A16" s="39">
        <f>Detailed!A249</f>
        <v>76206</v>
      </c>
      <c r="B16" s="47" t="s">
        <v>97</v>
      </c>
      <c r="C16" s="58">
        <f>'Working paper'!G251</f>
        <v>84000</v>
      </c>
      <c r="D16" s="58">
        <f>'Working paper'!S251</f>
        <v>81107</v>
      </c>
      <c r="E16" s="64">
        <f>'Working paper'!R251</f>
        <v>84938</v>
      </c>
      <c r="F16" s="58">
        <f>Detailed!J249</f>
        <v>-938</v>
      </c>
    </row>
    <row r="17" spans="1:7" x14ac:dyDescent="0.25">
      <c r="A17" s="37">
        <f>Detailed!A261</f>
        <v>-1751</v>
      </c>
      <c r="B17" s="47" t="s">
        <v>101</v>
      </c>
      <c r="C17" s="58">
        <f>'Working paper'!G263</f>
        <v>-2200</v>
      </c>
      <c r="D17" s="58">
        <f>'Working paper'!S263</f>
        <v>-6500</v>
      </c>
      <c r="E17" s="64">
        <f>'Working paper'!R263</f>
        <v>-4041</v>
      </c>
      <c r="F17" s="58">
        <f>Detailed!J261</f>
        <v>1841</v>
      </c>
    </row>
    <row r="18" spans="1:7" x14ac:dyDescent="0.25">
      <c r="A18" s="37"/>
      <c r="B18" s="5"/>
      <c r="C18" s="58"/>
      <c r="D18" s="58"/>
      <c r="E18" s="64"/>
      <c r="F18" s="58"/>
      <c r="G18" s="368"/>
    </row>
    <row r="19" spans="1:7" x14ac:dyDescent="0.25">
      <c r="A19" s="266">
        <f>SUM(A8:A17)</f>
        <v>452064.05</v>
      </c>
      <c r="B19" s="48" t="s">
        <v>28</v>
      </c>
      <c r="C19" s="262">
        <f>SUM(C8:C18)</f>
        <v>503955</v>
      </c>
      <c r="D19" s="262">
        <f>SUM(D8:D17)</f>
        <v>504196</v>
      </c>
      <c r="E19" s="263">
        <f>SUM(E8:E17)</f>
        <v>504179.51</v>
      </c>
      <c r="F19" s="262">
        <f>SUM(F8:F17)</f>
        <v>-224.51000000004206</v>
      </c>
    </row>
    <row r="20" spans="1:7" x14ac:dyDescent="0.25">
      <c r="A20" s="37"/>
      <c r="B20" s="5"/>
      <c r="C20" s="58"/>
      <c r="D20" s="58"/>
      <c r="E20" s="64"/>
      <c r="F20" s="58"/>
    </row>
    <row r="21" spans="1:7" x14ac:dyDescent="0.25">
      <c r="A21" s="37">
        <f>'Working paper'!A282</f>
        <v>-400898</v>
      </c>
      <c r="B21" s="47" t="s">
        <v>115</v>
      </c>
      <c r="C21" s="58">
        <v>-527511</v>
      </c>
      <c r="D21" s="58">
        <f>C21</f>
        <v>-527511</v>
      </c>
      <c r="E21" s="58">
        <f>D21</f>
        <v>-527511</v>
      </c>
      <c r="F21" s="58"/>
    </row>
    <row r="22" spans="1:7" x14ac:dyDescent="0.25">
      <c r="A22" s="37">
        <f>'Working paper'!A283</f>
        <v>-26000</v>
      </c>
      <c r="B22" s="47" t="s">
        <v>116</v>
      </c>
      <c r="C22" s="58"/>
      <c r="D22" s="58"/>
      <c r="E22" s="58"/>
      <c r="F22" s="58"/>
    </row>
    <row r="23" spans="1:7" x14ac:dyDescent="0.25">
      <c r="A23" s="37">
        <f>'Working paper'!A284</f>
        <v>-9000</v>
      </c>
      <c r="B23" s="47" t="s">
        <v>117</v>
      </c>
      <c r="C23" s="58"/>
      <c r="D23" s="58"/>
      <c r="E23" s="58"/>
      <c r="F23" s="58"/>
    </row>
    <row r="24" spans="1:7" x14ac:dyDescent="0.25">
      <c r="A24" s="37">
        <f>'Working paper'!A285</f>
        <v>0</v>
      </c>
      <c r="B24" s="47" t="s">
        <v>124</v>
      </c>
      <c r="C24" s="58"/>
      <c r="D24" s="58"/>
      <c r="E24" s="65"/>
      <c r="F24" s="58"/>
    </row>
    <row r="25" spans="1:7" ht="15.75" thickBot="1" x14ac:dyDescent="0.3">
      <c r="A25" s="38">
        <f>A19+A21+A22+A23</f>
        <v>16166.049999999988</v>
      </c>
      <c r="B25" s="31" t="s">
        <v>134</v>
      </c>
      <c r="C25" s="264">
        <f>C19+C21</f>
        <v>-23556</v>
      </c>
      <c r="D25" s="264">
        <f>D19+D21</f>
        <v>-23315</v>
      </c>
      <c r="E25" s="264">
        <f>E19+E21</f>
        <v>-23331.489999999991</v>
      </c>
      <c r="F25" s="264">
        <f>F19+F21</f>
        <v>-224.51000000004206</v>
      </c>
    </row>
    <row r="26" spans="1:7" ht="15.75" thickTop="1" x14ac:dyDescent="0.25">
      <c r="A26" s="5"/>
      <c r="C26" s="118"/>
      <c r="D26" s="265"/>
      <c r="E26" s="265"/>
    </row>
    <row r="27" spans="1:7" x14ac:dyDescent="0.25">
      <c r="A27" s="5"/>
      <c r="B27" s="31" t="s">
        <v>118</v>
      </c>
      <c r="C27" s="118"/>
      <c r="D27" s="58"/>
      <c r="E27" s="58"/>
    </row>
    <row r="28" spans="1:7" x14ac:dyDescent="0.25">
      <c r="A28" s="5"/>
      <c r="C28" s="118"/>
      <c r="D28" s="58"/>
      <c r="E28" s="58"/>
    </row>
    <row r="29" spans="1:7" x14ac:dyDescent="0.25">
      <c r="A29" s="39">
        <f>'Working paper'!A289</f>
        <v>73455</v>
      </c>
      <c r="B29" s="18" t="s">
        <v>119</v>
      </c>
      <c r="C29" s="58">
        <f>A33</f>
        <v>-57289</v>
      </c>
      <c r="D29" s="58">
        <f>A33</f>
        <v>-57289</v>
      </c>
      <c r="E29" s="58">
        <f>C29</f>
        <v>-57289</v>
      </c>
    </row>
    <row r="30" spans="1:7" x14ac:dyDescent="0.25">
      <c r="A30" s="5"/>
      <c r="B30" s="18"/>
      <c r="C30" s="118"/>
      <c r="D30" s="58"/>
      <c r="E30" s="58"/>
    </row>
    <row r="31" spans="1:7" x14ac:dyDescent="0.25">
      <c r="A31" s="39">
        <f>A25</f>
        <v>16166.049999999988</v>
      </c>
      <c r="B31" s="18" t="s">
        <v>219</v>
      </c>
      <c r="C31" s="118">
        <f>C25</f>
        <v>-23556</v>
      </c>
      <c r="D31" s="58">
        <f>D25</f>
        <v>-23315</v>
      </c>
      <c r="E31" s="58">
        <f>E25</f>
        <v>-23331.489999999991</v>
      </c>
    </row>
    <row r="32" spans="1:7" x14ac:dyDescent="0.25">
      <c r="A32" s="5"/>
      <c r="B32" s="16"/>
      <c r="C32" s="118"/>
      <c r="D32" s="58"/>
      <c r="E32" s="58"/>
    </row>
    <row r="33" spans="1:5" ht="15.75" thickBot="1" x14ac:dyDescent="0.3">
      <c r="A33" s="270">
        <v>-57289</v>
      </c>
      <c r="B33" s="148" t="s">
        <v>197</v>
      </c>
      <c r="C33" s="270">
        <f>C29+C31</f>
        <v>-80845</v>
      </c>
      <c r="D33" s="270">
        <f>D29+D31</f>
        <v>-80604</v>
      </c>
      <c r="E33" s="270">
        <f>E29+E31</f>
        <v>-80620.489999999991</v>
      </c>
    </row>
    <row r="34" spans="1:5" ht="15.75" thickTop="1" x14ac:dyDescent="0.25"/>
  </sheetData>
  <pageMargins left="0.51181102362204722" right="0.70866141732283472" top="0.74803149606299213" bottom="0.74803149606299213" header="0.31496062992125984" footer="0.31496062992125984"/>
  <pageSetup paperSize="9" scale="91" orientation="portrait" r:id="rId1"/>
  <headerFooter>
    <oddHeader>&amp;C&amp;14STOURPORT-ON-SEVERN TOWN COUNCIL 
SUMMARY REVENUE ACCOUNT 2025/26 &amp;R&amp;"-,Bold"Agenda Item No. 7
Appendix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EA62-CB14-4447-A6E7-E82D9CBB388C}">
  <dimension ref="A2:J267"/>
  <sheetViews>
    <sheetView topLeftCell="A243" zoomScaleNormal="100" workbookViewId="0">
      <selection activeCell="N18" sqref="N18"/>
    </sheetView>
  </sheetViews>
  <sheetFormatPr defaultRowHeight="15" x14ac:dyDescent="0.25"/>
  <cols>
    <col min="2" max="2" width="1.28515625" customWidth="1"/>
    <col min="3" max="4" width="2.85546875" customWidth="1"/>
    <col min="5" max="5" width="2.5703125" customWidth="1"/>
    <col min="6" max="6" width="34" customWidth="1"/>
    <col min="7" max="9" width="11.7109375" style="75" customWidth="1"/>
    <col min="10" max="10" width="14.140625" customWidth="1"/>
  </cols>
  <sheetData>
    <row r="2" spans="1:10" x14ac:dyDescent="0.25">
      <c r="A2" s="113" t="s">
        <v>0</v>
      </c>
      <c r="C2" s="2"/>
      <c r="D2" s="3"/>
      <c r="E2" s="3"/>
      <c r="F2" s="3"/>
      <c r="G2" s="60" t="s">
        <v>125</v>
      </c>
      <c r="H2" s="60" t="s">
        <v>125</v>
      </c>
      <c r="I2" s="60" t="s">
        <v>125</v>
      </c>
      <c r="J2" s="345" t="s">
        <v>125</v>
      </c>
    </row>
    <row r="3" spans="1:10" x14ac:dyDescent="0.25">
      <c r="A3" s="76"/>
      <c r="C3" s="4"/>
      <c r="D3" s="1"/>
      <c r="E3" s="1"/>
      <c r="F3" s="1"/>
      <c r="G3" s="76"/>
      <c r="H3" s="76" t="s">
        <v>2</v>
      </c>
      <c r="I3" s="76" t="s">
        <v>120</v>
      </c>
      <c r="J3" s="314" t="s">
        <v>237</v>
      </c>
    </row>
    <row r="4" spans="1:10" x14ac:dyDescent="0.25">
      <c r="A4" s="114" t="s">
        <v>1</v>
      </c>
      <c r="C4" s="7"/>
      <c r="D4" s="8"/>
      <c r="E4" s="8"/>
      <c r="F4" s="8"/>
      <c r="G4" s="25" t="s">
        <v>3</v>
      </c>
      <c r="H4" s="25" t="s">
        <v>4</v>
      </c>
      <c r="I4" s="25" t="s">
        <v>121</v>
      </c>
      <c r="J4" s="346" t="s">
        <v>239</v>
      </c>
    </row>
    <row r="5" spans="1:10" x14ac:dyDescent="0.25">
      <c r="A5" s="76" t="s">
        <v>5</v>
      </c>
      <c r="C5" s="9" t="s">
        <v>6</v>
      </c>
      <c r="D5" s="10"/>
      <c r="E5" s="10"/>
      <c r="F5" s="10"/>
      <c r="G5" s="136" t="s">
        <v>5</v>
      </c>
      <c r="H5" s="27" t="s">
        <v>5</v>
      </c>
      <c r="I5" s="27" t="s">
        <v>5</v>
      </c>
      <c r="J5" s="134" t="s">
        <v>5</v>
      </c>
    </row>
    <row r="6" spans="1:10" x14ac:dyDescent="0.25">
      <c r="A6" s="58"/>
      <c r="C6" s="12"/>
      <c r="D6" t="s">
        <v>7</v>
      </c>
      <c r="G6" s="136"/>
      <c r="I6" s="76"/>
      <c r="J6" s="76"/>
    </row>
    <row r="7" spans="1:10" x14ac:dyDescent="0.25">
      <c r="A7" s="58"/>
      <c r="C7" s="12"/>
      <c r="E7" t="s">
        <v>8</v>
      </c>
      <c r="G7" s="136"/>
      <c r="I7" s="76"/>
      <c r="J7" s="76"/>
    </row>
    <row r="8" spans="1:10" x14ac:dyDescent="0.25">
      <c r="A8" s="193">
        <f>'Working paper'!A10</f>
        <v>290559</v>
      </c>
      <c r="C8" s="12"/>
      <c r="F8" t="s">
        <v>9</v>
      </c>
      <c r="G8" s="193">
        <f>'Working paper'!G10</f>
        <v>348171</v>
      </c>
      <c r="H8" s="202">
        <f>'Working paper'!S10</f>
        <v>329875</v>
      </c>
      <c r="I8" s="193">
        <f>'Working paper'!R10</f>
        <v>327532.28000000003</v>
      </c>
      <c r="J8" s="193">
        <f>'Working paper'!T10</f>
        <v>20638.719999999972</v>
      </c>
    </row>
    <row r="9" spans="1:10" x14ac:dyDescent="0.25">
      <c r="A9" s="193">
        <f>'Working paper'!A11</f>
        <v>-254122</v>
      </c>
      <c r="C9" s="89"/>
      <c r="D9" s="90"/>
      <c r="E9" s="90"/>
      <c r="F9" s="91" t="s">
        <v>10</v>
      </c>
      <c r="G9" s="193">
        <f>'Working paper'!G11</f>
        <v>-309264</v>
      </c>
      <c r="H9" s="193">
        <f>G9/G8*H8</f>
        <v>-293012.51971014246</v>
      </c>
      <c r="I9" s="193">
        <f>'Working paper'!R11</f>
        <v>-291504.23</v>
      </c>
      <c r="J9" s="193">
        <f>'Working paper'!T11</f>
        <v>-17759.770000000019</v>
      </c>
    </row>
    <row r="10" spans="1:10" x14ac:dyDescent="0.25">
      <c r="A10" s="199">
        <f>SUM(A8:A9)</f>
        <v>36437</v>
      </c>
      <c r="C10" s="13"/>
      <c r="D10" s="14"/>
      <c r="E10" s="14"/>
      <c r="F10" s="14" t="s">
        <v>11</v>
      </c>
      <c r="G10" s="199">
        <f t="shared" ref="G10" si="0">SUM(G8:G9)</f>
        <v>38907</v>
      </c>
      <c r="H10" s="199">
        <f>'Working paper'!S12</f>
        <v>36863</v>
      </c>
      <c r="I10" s="199">
        <f>SUM(I8:I9)</f>
        <v>36028.050000000047</v>
      </c>
      <c r="J10" s="199">
        <f>SUM(J8:J9)</f>
        <v>2878.9499999999534</v>
      </c>
    </row>
    <row r="11" spans="1:10" x14ac:dyDescent="0.25">
      <c r="A11" s="193"/>
      <c r="C11" s="12"/>
      <c r="G11" s="193"/>
      <c r="H11" s="194"/>
      <c r="I11" s="193"/>
      <c r="J11" s="193"/>
    </row>
    <row r="12" spans="1:10" x14ac:dyDescent="0.25">
      <c r="A12" s="193">
        <f>'Working paper'!A14</f>
        <v>3488</v>
      </c>
      <c r="C12" s="13"/>
      <c r="D12" s="14"/>
      <c r="E12" s="14"/>
      <c r="F12" s="14" t="s">
        <v>12</v>
      </c>
      <c r="G12" s="192">
        <f>'Working paper'!G14</f>
        <v>2800</v>
      </c>
      <c r="H12" s="195">
        <f>'Working paper'!S14</f>
        <v>7600</v>
      </c>
      <c r="I12" s="192">
        <f>'Working paper'!R14</f>
        <v>16011</v>
      </c>
      <c r="J12" s="192">
        <f>'Working paper'!T14</f>
        <v>-13211</v>
      </c>
    </row>
    <row r="13" spans="1:10" x14ac:dyDescent="0.25">
      <c r="A13" s="203"/>
      <c r="C13" s="21"/>
      <c r="D13" s="10"/>
      <c r="E13" s="10"/>
      <c r="F13" s="10"/>
      <c r="G13" s="203"/>
      <c r="H13" s="204"/>
      <c r="I13" s="203"/>
      <c r="J13" s="203"/>
    </row>
    <row r="14" spans="1:10" x14ac:dyDescent="0.25">
      <c r="A14" s="192">
        <v>0</v>
      </c>
      <c r="C14" s="13"/>
      <c r="D14" s="14"/>
      <c r="E14" s="14"/>
      <c r="F14" s="14" t="s">
        <v>156</v>
      </c>
      <c r="G14" s="192">
        <v>0</v>
      </c>
      <c r="H14" s="205">
        <v>0</v>
      </c>
      <c r="I14" s="192">
        <f>'Working paper'!R16</f>
        <v>0</v>
      </c>
      <c r="J14" s="192">
        <f>'Working paper'!T16</f>
        <v>0</v>
      </c>
    </row>
    <row r="15" spans="1:10" x14ac:dyDescent="0.25">
      <c r="A15" s="193"/>
      <c r="C15" s="12"/>
      <c r="E15" t="s">
        <v>13</v>
      </c>
      <c r="G15" s="193"/>
      <c r="H15" s="194"/>
      <c r="I15" s="193"/>
      <c r="J15" s="193"/>
    </row>
    <row r="16" spans="1:10" x14ac:dyDescent="0.25">
      <c r="A16" s="193">
        <f>'Working paper'!A18</f>
        <v>622</v>
      </c>
      <c r="C16" s="13"/>
      <c r="D16" s="14"/>
      <c r="E16" s="14"/>
      <c r="F16" s="14" t="s">
        <v>14</v>
      </c>
      <c r="G16" s="192">
        <f>'Working paper'!G18</f>
        <v>100</v>
      </c>
      <c r="H16" s="195">
        <f>'Working paper'!S18</f>
        <v>50</v>
      </c>
      <c r="I16" s="192">
        <f>'Working paper'!R18</f>
        <v>16</v>
      </c>
      <c r="J16" s="192">
        <f>'Working paper'!T18</f>
        <v>84</v>
      </c>
    </row>
    <row r="17" spans="1:10" x14ac:dyDescent="0.25">
      <c r="A17" s="203"/>
      <c r="C17" s="12"/>
      <c r="G17" s="193"/>
      <c r="H17" s="194"/>
      <c r="I17" s="193"/>
      <c r="J17" s="193"/>
    </row>
    <row r="18" spans="1:10" x14ac:dyDescent="0.25">
      <c r="A18" s="192">
        <f>'Working paper'!A20</f>
        <v>3418</v>
      </c>
      <c r="C18" s="13"/>
      <c r="D18" s="14"/>
      <c r="E18" s="14"/>
      <c r="F18" s="14" t="s">
        <v>15</v>
      </c>
      <c r="G18" s="192">
        <f>'Working paper'!G20</f>
        <v>3300</v>
      </c>
      <c r="H18" s="195">
        <f>'Working paper'!S20</f>
        <v>3100</v>
      </c>
      <c r="I18" s="192">
        <f>'Working paper'!R20</f>
        <v>4593</v>
      </c>
      <c r="J18" s="192">
        <f>'Working paper'!T20</f>
        <v>-1293</v>
      </c>
    </row>
    <row r="19" spans="1:10" x14ac:dyDescent="0.25">
      <c r="A19" s="193"/>
      <c r="C19" s="12"/>
      <c r="G19" s="193"/>
      <c r="H19" s="194"/>
      <c r="I19" s="193"/>
      <c r="J19" s="193"/>
    </row>
    <row r="20" spans="1:10" x14ac:dyDescent="0.25">
      <c r="A20" s="192">
        <f>'Working paper'!A22</f>
        <v>1570</v>
      </c>
      <c r="C20" s="13"/>
      <c r="D20" s="14"/>
      <c r="E20" s="14"/>
      <c r="F20" s="14" t="s">
        <v>16</v>
      </c>
      <c r="G20" s="192">
        <f>'Working paper'!G22</f>
        <v>800</v>
      </c>
      <c r="H20" s="195">
        <f>'Working paper'!S22</f>
        <v>500</v>
      </c>
      <c r="I20" s="192">
        <f>'Working paper'!R22</f>
        <v>730</v>
      </c>
      <c r="J20" s="192">
        <f>'Working paper'!T22</f>
        <v>70</v>
      </c>
    </row>
    <row r="21" spans="1:10" x14ac:dyDescent="0.25">
      <c r="A21" s="193"/>
      <c r="C21" s="12"/>
      <c r="G21" s="193"/>
      <c r="H21" s="194"/>
      <c r="I21" s="193"/>
      <c r="J21" s="193"/>
    </row>
    <row r="22" spans="1:10" x14ac:dyDescent="0.25">
      <c r="A22" s="192">
        <f>'Working paper'!A24</f>
        <v>2980</v>
      </c>
      <c r="C22" s="13"/>
      <c r="D22" s="14"/>
      <c r="E22" s="14"/>
      <c r="F22" s="14" t="s">
        <v>17</v>
      </c>
      <c r="G22" s="192">
        <f>'Working paper'!G24</f>
        <v>2250</v>
      </c>
      <c r="H22" s="192">
        <f>'Working paper'!S24</f>
        <v>2365</v>
      </c>
      <c r="I22" s="192">
        <f>'Working paper'!R24</f>
        <v>2780</v>
      </c>
      <c r="J22" s="192">
        <f>'Working paper'!T24</f>
        <v>-530</v>
      </c>
    </row>
    <row r="23" spans="1:10" x14ac:dyDescent="0.25">
      <c r="A23" s="193"/>
      <c r="C23" s="12"/>
      <c r="G23" s="193"/>
      <c r="H23" s="194"/>
      <c r="I23" s="193"/>
      <c r="J23" s="193"/>
    </row>
    <row r="24" spans="1:10" x14ac:dyDescent="0.25">
      <c r="A24" s="192">
        <f>'Working paper'!A26</f>
        <v>1299</v>
      </c>
      <c r="C24" s="13"/>
      <c r="D24" s="14"/>
      <c r="E24" s="14"/>
      <c r="F24" s="14" t="s">
        <v>18</v>
      </c>
      <c r="G24" s="192">
        <f>'Working paper'!G26</f>
        <v>2100</v>
      </c>
      <c r="H24" s="192">
        <f>'Working paper'!S26</f>
        <v>1000</v>
      </c>
      <c r="I24" s="192">
        <f>'Working paper'!R26</f>
        <v>1042</v>
      </c>
      <c r="J24" s="192">
        <f>'Working paper'!T26</f>
        <v>1058</v>
      </c>
    </row>
    <row r="25" spans="1:10" x14ac:dyDescent="0.25">
      <c r="A25" s="193"/>
      <c r="C25" s="12"/>
      <c r="G25" s="193"/>
      <c r="H25" s="194"/>
      <c r="I25" s="193"/>
      <c r="J25" s="193"/>
    </row>
    <row r="26" spans="1:10" x14ac:dyDescent="0.25">
      <c r="A26" s="192">
        <f>'Working paper'!A28</f>
        <v>1100</v>
      </c>
      <c r="C26" s="13"/>
      <c r="D26" s="14"/>
      <c r="E26" s="14"/>
      <c r="F26" s="14" t="s">
        <v>19</v>
      </c>
      <c r="G26" s="192">
        <v>1100</v>
      </c>
      <c r="H26" s="195">
        <f>'Working paper'!S28</f>
        <v>1100</v>
      </c>
      <c r="I26" s="192">
        <f>'Working paper'!R28</f>
        <v>1100</v>
      </c>
      <c r="J26" s="192">
        <f>'Working paper'!T28</f>
        <v>0</v>
      </c>
    </row>
    <row r="27" spans="1:10" x14ac:dyDescent="0.25">
      <c r="A27" s="193"/>
      <c r="C27" s="12"/>
      <c r="G27" s="193"/>
      <c r="H27" s="194"/>
      <c r="I27" s="193"/>
      <c r="J27" s="193"/>
    </row>
    <row r="28" spans="1:10" x14ac:dyDescent="0.25">
      <c r="A28" s="192">
        <f>'Working paper'!A30</f>
        <v>345</v>
      </c>
      <c r="C28" s="13"/>
      <c r="D28" s="14"/>
      <c r="E28" s="14"/>
      <c r="F28" s="14" t="s">
        <v>20</v>
      </c>
      <c r="G28" s="192">
        <f>'Working paper'!G30</f>
        <v>500</v>
      </c>
      <c r="H28" s="192">
        <f>'Working paper'!S30</f>
        <v>400</v>
      </c>
      <c r="I28" s="192">
        <f>'Working paper'!R30</f>
        <v>235</v>
      </c>
      <c r="J28" s="192">
        <f>'Working paper'!T30</f>
        <v>265</v>
      </c>
    </row>
    <row r="29" spans="1:10" x14ac:dyDescent="0.25">
      <c r="A29" s="193"/>
      <c r="C29" s="12"/>
      <c r="G29" s="193"/>
      <c r="H29" s="194"/>
      <c r="I29" s="193"/>
      <c r="J29" s="193"/>
    </row>
    <row r="30" spans="1:10" x14ac:dyDescent="0.25">
      <c r="A30" s="192">
        <f>'Working paper'!A32</f>
        <v>9448</v>
      </c>
      <c r="C30" s="13"/>
      <c r="D30" s="14"/>
      <c r="E30" s="14"/>
      <c r="F30" s="14" t="s">
        <v>21</v>
      </c>
      <c r="G30" s="192">
        <f>'Working paper'!G32</f>
        <v>10500</v>
      </c>
      <c r="H30" s="195">
        <f>'Working paper'!S32</f>
        <v>11065</v>
      </c>
      <c r="I30" s="192">
        <f>'Working paper'!R32</f>
        <v>11065.12</v>
      </c>
      <c r="J30" s="192">
        <f>'Working paper'!T32</f>
        <v>-565.1200000000008</v>
      </c>
    </row>
    <row r="31" spans="1:10" x14ac:dyDescent="0.25">
      <c r="A31" s="193"/>
      <c r="C31" s="12"/>
      <c r="G31" s="193"/>
      <c r="H31" s="194"/>
      <c r="I31" s="193"/>
      <c r="J31" s="193"/>
    </row>
    <row r="32" spans="1:10" x14ac:dyDescent="0.25">
      <c r="A32" s="192">
        <f>'Working paper'!A34</f>
        <v>4819</v>
      </c>
      <c r="C32" s="13"/>
      <c r="D32" s="14"/>
      <c r="E32" s="14"/>
      <c r="F32" s="14" t="s">
        <v>22</v>
      </c>
      <c r="G32" s="192">
        <f>'Working paper'!G34</f>
        <v>6000</v>
      </c>
      <c r="H32" s="192">
        <f>'Working paper'!S34</f>
        <v>5500</v>
      </c>
      <c r="I32" s="192">
        <f>'Working paper'!R34</f>
        <v>4649</v>
      </c>
      <c r="J32" s="192">
        <f>'Working paper'!T34</f>
        <v>1351</v>
      </c>
    </row>
    <row r="33" spans="1:10" x14ac:dyDescent="0.25">
      <c r="A33" s="193"/>
      <c r="C33" s="12"/>
      <c r="G33" s="193"/>
      <c r="H33" s="194"/>
      <c r="I33" s="193"/>
      <c r="J33" s="193"/>
    </row>
    <row r="34" spans="1:10" x14ac:dyDescent="0.25">
      <c r="A34" s="192">
        <f>'Working paper'!A36</f>
        <v>1003</v>
      </c>
      <c r="C34" s="13"/>
      <c r="D34" s="14"/>
      <c r="E34" s="14"/>
      <c r="F34" s="14" t="s">
        <v>23</v>
      </c>
      <c r="G34" s="192">
        <f>'Working paper'!G36</f>
        <v>350</v>
      </c>
      <c r="H34" s="192">
        <f>'Working paper'!S36</f>
        <v>1500</v>
      </c>
      <c r="I34" s="192">
        <f>'Working paper'!R36</f>
        <v>3950</v>
      </c>
      <c r="J34" s="192">
        <f>'Working paper'!T36</f>
        <v>-3600</v>
      </c>
    </row>
    <row r="35" spans="1:10" x14ac:dyDescent="0.25">
      <c r="A35" s="199">
        <v>0</v>
      </c>
      <c r="C35" s="13"/>
      <c r="D35" s="14"/>
      <c r="E35" s="14"/>
      <c r="F35" s="14" t="s">
        <v>177</v>
      </c>
      <c r="G35" s="192">
        <v>0</v>
      </c>
      <c r="H35" s="192">
        <v>0</v>
      </c>
      <c r="I35" s="192">
        <f>'Working paper'!R37</f>
        <v>0</v>
      </c>
      <c r="J35" s="193">
        <f>'Working paper'!T37</f>
        <v>0</v>
      </c>
    </row>
    <row r="36" spans="1:10" x14ac:dyDescent="0.25">
      <c r="A36" s="199">
        <f>'Working paper'!A38</f>
        <v>2450</v>
      </c>
      <c r="C36" s="13"/>
      <c r="D36" s="14"/>
      <c r="E36" s="14"/>
      <c r="F36" s="14" t="s">
        <v>195</v>
      </c>
      <c r="G36" s="192">
        <f>'Working paper'!G38</f>
        <v>2300</v>
      </c>
      <c r="H36" s="199">
        <f>'Working paper'!S38</f>
        <v>4500</v>
      </c>
      <c r="I36" s="199">
        <f>'Working paper'!R38</f>
        <v>5661</v>
      </c>
      <c r="J36" s="199">
        <f>'Working paper'!T38</f>
        <v>-3361</v>
      </c>
    </row>
    <row r="37" spans="1:10" x14ac:dyDescent="0.25">
      <c r="A37" s="199">
        <f>'Working paper'!A39</f>
        <v>399</v>
      </c>
      <c r="C37" s="13"/>
      <c r="D37" s="14"/>
      <c r="E37" s="14"/>
      <c r="F37" s="14" t="s">
        <v>24</v>
      </c>
      <c r="G37" s="193">
        <f>'Working paper'!G39</f>
        <v>100</v>
      </c>
      <c r="H37" s="194">
        <f>'Working paper'!S39</f>
        <v>100</v>
      </c>
      <c r="I37" s="193">
        <f>'Working paper'!R39</f>
        <v>0</v>
      </c>
      <c r="J37" s="193">
        <f>'Working paper'!T39</f>
        <v>100</v>
      </c>
    </row>
    <row r="38" spans="1:10" x14ac:dyDescent="0.25">
      <c r="A38" s="190">
        <f>SUM(A10:A37)</f>
        <v>69378</v>
      </c>
      <c r="C38" s="19"/>
      <c r="D38" s="20"/>
      <c r="E38" s="20" t="s">
        <v>25</v>
      </c>
      <c r="F38" s="53"/>
      <c r="G38" s="190">
        <f t="shared" ref="G38" si="1">SUM(G10:G37)</f>
        <v>71107</v>
      </c>
      <c r="H38" s="190">
        <f>SUM(H10:H37)</f>
        <v>75643</v>
      </c>
      <c r="I38" s="190">
        <f>SUM(I10:I37)</f>
        <v>87860.170000000042</v>
      </c>
      <c r="J38" s="190">
        <f>SUM(J10:J37)</f>
        <v>-16753.170000000049</v>
      </c>
    </row>
    <row r="39" spans="1:10" x14ac:dyDescent="0.25">
      <c r="A39" s="193"/>
      <c r="C39" s="21"/>
      <c r="D39" s="10" t="s">
        <v>26</v>
      </c>
      <c r="E39" s="10"/>
      <c r="F39" s="10"/>
      <c r="G39" s="193"/>
      <c r="H39" s="194"/>
      <c r="I39" s="193"/>
      <c r="J39" s="193"/>
    </row>
    <row r="40" spans="1:10" x14ac:dyDescent="0.25">
      <c r="A40" s="243">
        <f>'Working paper'!A42</f>
        <v>-9091</v>
      </c>
      <c r="C40" s="12"/>
      <c r="E40" t="s">
        <v>27</v>
      </c>
      <c r="G40" s="197">
        <f>'Working paper'!G42</f>
        <v>-8000</v>
      </c>
      <c r="H40" s="194">
        <f>'Working paper'!S42</f>
        <v>-10000</v>
      </c>
      <c r="I40" s="193">
        <f>'Working paper'!R42</f>
        <v>-13675.41</v>
      </c>
      <c r="J40" s="193">
        <f>'Working paper'!T42</f>
        <v>5675.41</v>
      </c>
    </row>
    <row r="41" spans="1:10" ht="15.75" thickBot="1" x14ac:dyDescent="0.3">
      <c r="A41" s="223">
        <f>SUM(A38:A40)</f>
        <v>60287</v>
      </c>
      <c r="C41" s="186"/>
      <c r="D41" s="183"/>
      <c r="E41" s="183"/>
      <c r="F41" s="187" t="s">
        <v>28</v>
      </c>
      <c r="G41" s="206">
        <f t="shared" ref="G41:I41" si="2">SUM(G38:G40)</f>
        <v>63107</v>
      </c>
      <c r="H41" s="206">
        <f>SUM(H38:H40)</f>
        <v>65643</v>
      </c>
      <c r="I41" s="206">
        <f t="shared" si="2"/>
        <v>74184.760000000038</v>
      </c>
      <c r="J41" s="191">
        <f t="shared" ref="J41" si="3">SUM(J38:J40)</f>
        <v>-11077.760000000049</v>
      </c>
    </row>
    <row r="42" spans="1:10" ht="15.75" thickTop="1" x14ac:dyDescent="0.25">
      <c r="G42"/>
      <c r="H42"/>
      <c r="I42"/>
    </row>
    <row r="43" spans="1:10" x14ac:dyDescent="0.25">
      <c r="G43"/>
      <c r="H43"/>
      <c r="I43"/>
    </row>
    <row r="44" spans="1:10" x14ac:dyDescent="0.25">
      <c r="A44" s="113" t="s">
        <v>0</v>
      </c>
      <c r="C44" s="2"/>
      <c r="D44" s="3"/>
      <c r="E44" s="3"/>
      <c r="F44" s="3"/>
      <c r="G44" s="60" t="s">
        <v>125</v>
      </c>
      <c r="H44" s="60" t="s">
        <v>125</v>
      </c>
      <c r="I44" s="60" t="s">
        <v>125</v>
      </c>
      <c r="J44" s="345" t="s">
        <v>125</v>
      </c>
    </row>
    <row r="45" spans="1:10" x14ac:dyDescent="0.25">
      <c r="A45" s="76"/>
      <c r="C45" s="4"/>
      <c r="D45" s="1"/>
      <c r="E45" s="1"/>
      <c r="F45" s="1"/>
      <c r="G45" s="76"/>
      <c r="H45" s="76" t="s">
        <v>2</v>
      </c>
      <c r="I45" s="76" t="s">
        <v>120</v>
      </c>
      <c r="J45" s="314" t="s">
        <v>237</v>
      </c>
    </row>
    <row r="46" spans="1:10" x14ac:dyDescent="0.25">
      <c r="A46" s="114" t="s">
        <v>1</v>
      </c>
      <c r="C46" s="7"/>
      <c r="D46" s="8"/>
      <c r="E46" s="8"/>
      <c r="F46" s="8"/>
      <c r="G46" s="25" t="s">
        <v>3</v>
      </c>
      <c r="H46" s="25" t="s">
        <v>4</v>
      </c>
      <c r="I46" s="25" t="s">
        <v>121</v>
      </c>
      <c r="J46" s="346" t="s">
        <v>239</v>
      </c>
    </row>
    <row r="47" spans="1:10" x14ac:dyDescent="0.25">
      <c r="A47" s="76" t="s">
        <v>5</v>
      </c>
      <c r="C47" s="9" t="s">
        <v>30</v>
      </c>
      <c r="D47" s="10"/>
      <c r="E47" s="10"/>
      <c r="F47" s="10"/>
      <c r="G47" s="27" t="s">
        <v>5</v>
      </c>
      <c r="H47" s="27" t="s">
        <v>5</v>
      </c>
      <c r="I47" s="27" t="s">
        <v>5</v>
      </c>
      <c r="J47" s="134" t="s">
        <v>5</v>
      </c>
    </row>
    <row r="48" spans="1:10" x14ac:dyDescent="0.25">
      <c r="A48" s="58"/>
      <c r="C48" s="23"/>
      <c r="D48" t="s">
        <v>7</v>
      </c>
      <c r="G48" s="76"/>
      <c r="I48" s="119"/>
      <c r="J48" s="119"/>
    </row>
    <row r="49" spans="1:10" x14ac:dyDescent="0.25">
      <c r="A49" s="58"/>
      <c r="C49" s="23"/>
      <c r="E49" t="s">
        <v>8</v>
      </c>
      <c r="G49" s="76"/>
      <c r="I49" s="119"/>
      <c r="J49" s="119"/>
    </row>
    <row r="50" spans="1:10" x14ac:dyDescent="0.25">
      <c r="A50" s="192">
        <f>'Working paper'!A52</f>
        <v>34571</v>
      </c>
      <c r="C50" s="24"/>
      <c r="D50" s="14"/>
      <c r="E50" s="14"/>
      <c r="F50" s="14" t="s">
        <v>31</v>
      </c>
      <c r="G50" s="192">
        <f>'Working paper'!G52</f>
        <v>42072</v>
      </c>
      <c r="H50" s="192">
        <f>'Working paper'!S52</f>
        <v>39861</v>
      </c>
      <c r="I50" s="192">
        <f>'Working paper'!R52</f>
        <v>39304</v>
      </c>
      <c r="J50" s="192">
        <f>'Working paper'!T52</f>
        <v>2768</v>
      </c>
    </row>
    <row r="51" spans="1:10" x14ac:dyDescent="0.25">
      <c r="A51" s="193"/>
      <c r="C51" s="12"/>
      <c r="E51" t="s">
        <v>13</v>
      </c>
      <c r="G51" s="193"/>
      <c r="H51" s="194"/>
      <c r="I51" s="193"/>
      <c r="J51" s="193"/>
    </row>
    <row r="52" spans="1:10" x14ac:dyDescent="0.25">
      <c r="A52" s="192">
        <v>0</v>
      </c>
      <c r="C52" s="13"/>
      <c r="D52" s="14"/>
      <c r="E52" s="14"/>
      <c r="F52" s="14" t="s">
        <v>32</v>
      </c>
      <c r="G52" s="192">
        <f>'Working paper'!G54</f>
        <v>500</v>
      </c>
      <c r="H52" s="195">
        <f>'Working paper'!S54</f>
        <v>500</v>
      </c>
      <c r="I52" s="192">
        <f>'Working paper'!R54</f>
        <v>0</v>
      </c>
      <c r="J52" s="192">
        <f>'Working paper'!T54</f>
        <v>500</v>
      </c>
    </row>
    <row r="53" spans="1:10" x14ac:dyDescent="0.25">
      <c r="A53" s="193"/>
      <c r="C53" s="12"/>
      <c r="G53" s="193"/>
      <c r="H53" s="194"/>
      <c r="I53" s="193"/>
      <c r="J53" s="193"/>
    </row>
    <row r="54" spans="1:10" x14ac:dyDescent="0.25">
      <c r="A54" s="192">
        <f>'Working paper'!A56</f>
        <v>1368</v>
      </c>
      <c r="C54" s="13"/>
      <c r="D54" s="14"/>
      <c r="E54" s="14"/>
      <c r="F54" s="14" t="s">
        <v>33</v>
      </c>
      <c r="G54" s="192">
        <f>'Working paper'!G56</f>
        <v>2200</v>
      </c>
      <c r="H54" s="192">
        <f>'Working paper'!S56</f>
        <v>3780</v>
      </c>
      <c r="I54" s="192">
        <f>'Working paper'!R56</f>
        <v>3780</v>
      </c>
      <c r="J54" s="192">
        <f>'Working paper'!T56</f>
        <v>-1580</v>
      </c>
    </row>
    <row r="55" spans="1:10" x14ac:dyDescent="0.25">
      <c r="A55" s="193"/>
      <c r="C55" s="12"/>
      <c r="G55" s="193"/>
      <c r="H55" s="194"/>
      <c r="I55" s="193"/>
      <c r="J55" s="193"/>
    </row>
    <row r="56" spans="1:10" x14ac:dyDescent="0.25">
      <c r="A56" s="192">
        <f>'Working paper'!A58</f>
        <v>244</v>
      </c>
      <c r="C56" s="13"/>
      <c r="D56" s="14"/>
      <c r="E56" s="14"/>
      <c r="F56" s="14" t="s">
        <v>34</v>
      </c>
      <c r="G56" s="192">
        <f>'Working paper'!G58</f>
        <v>500</v>
      </c>
      <c r="H56" s="192">
        <f>'Working paper'!S58</f>
        <v>300</v>
      </c>
      <c r="I56" s="192">
        <f>'Working paper'!R58</f>
        <v>284</v>
      </c>
      <c r="J56" s="192">
        <f>'Working paper'!T58</f>
        <v>216</v>
      </c>
    </row>
    <row r="57" spans="1:10" x14ac:dyDescent="0.25">
      <c r="A57" s="193"/>
      <c r="C57" s="12"/>
      <c r="G57" s="193"/>
      <c r="H57" s="194"/>
      <c r="I57" s="193"/>
      <c r="J57" s="193"/>
    </row>
    <row r="58" spans="1:10" x14ac:dyDescent="0.25">
      <c r="A58" s="192">
        <f>'Working paper'!A60</f>
        <v>398</v>
      </c>
      <c r="C58" s="13"/>
      <c r="D58" s="14"/>
      <c r="E58" s="14"/>
      <c r="F58" s="14" t="s">
        <v>35</v>
      </c>
      <c r="G58" s="192">
        <f>'Working paper'!G60</f>
        <v>500</v>
      </c>
      <c r="H58" s="192">
        <f>'Working paper'!S60</f>
        <v>200</v>
      </c>
      <c r="I58" s="192">
        <f>'Working paper'!R60</f>
        <v>242</v>
      </c>
      <c r="J58" s="192">
        <f>'Working paper'!T60</f>
        <v>258</v>
      </c>
    </row>
    <row r="59" spans="1:10" x14ac:dyDescent="0.25">
      <c r="A59" s="193"/>
      <c r="C59" s="12"/>
      <c r="G59" s="193"/>
      <c r="H59" s="194"/>
      <c r="I59" s="193"/>
      <c r="J59" s="193"/>
    </row>
    <row r="60" spans="1:10" x14ac:dyDescent="0.25">
      <c r="A60" s="192">
        <f>'Working paper'!A62</f>
        <v>2337</v>
      </c>
      <c r="C60" s="13"/>
      <c r="D60" s="14"/>
      <c r="E60" s="14"/>
      <c r="F60" s="26" t="s">
        <v>36</v>
      </c>
      <c r="G60" s="192">
        <f>'Working paper'!G62</f>
        <v>5000</v>
      </c>
      <c r="H60" s="192">
        <f>'Working paper'!S62</f>
        <v>2800</v>
      </c>
      <c r="I60" s="192">
        <f>'Working paper'!R62</f>
        <v>2519</v>
      </c>
      <c r="J60" s="192">
        <f>'Working paper'!T62</f>
        <v>2481</v>
      </c>
    </row>
    <row r="61" spans="1:10" x14ac:dyDescent="0.25">
      <c r="A61" s="193"/>
      <c r="C61" s="21"/>
      <c r="D61" s="10"/>
      <c r="E61" s="10"/>
      <c r="F61" s="10"/>
      <c r="G61" s="193"/>
      <c r="H61" s="194"/>
      <c r="I61" s="193"/>
      <c r="J61" s="193"/>
    </row>
    <row r="62" spans="1:10" x14ac:dyDescent="0.25">
      <c r="A62" s="192">
        <f>'Working paper'!A64</f>
        <v>1041</v>
      </c>
      <c r="C62" s="13"/>
      <c r="D62" s="14"/>
      <c r="E62" s="14"/>
      <c r="F62" s="14" t="s">
        <v>37</v>
      </c>
      <c r="G62" s="192">
        <f>'Working paper'!G64</f>
        <v>1200</v>
      </c>
      <c r="H62" s="192">
        <f>'Working paper'!S64</f>
        <v>800</v>
      </c>
      <c r="I62" s="192">
        <f>'Working paper'!R64</f>
        <v>793</v>
      </c>
      <c r="J62" s="192">
        <f>'Working paper'!T64</f>
        <v>407</v>
      </c>
    </row>
    <row r="63" spans="1:10" x14ac:dyDescent="0.25">
      <c r="A63" s="193"/>
      <c r="C63" s="12"/>
      <c r="G63" s="193"/>
      <c r="H63" s="194"/>
      <c r="I63" s="193"/>
      <c r="J63" s="193"/>
    </row>
    <row r="64" spans="1:10" x14ac:dyDescent="0.25">
      <c r="A64" s="192">
        <f>'Working paper'!A559</f>
        <v>0</v>
      </c>
      <c r="C64" s="13"/>
      <c r="D64" s="14"/>
      <c r="E64" s="14"/>
      <c r="F64" s="14" t="s">
        <v>38</v>
      </c>
      <c r="G64" s="192">
        <f>'Working paper'!G66</f>
        <v>0</v>
      </c>
      <c r="H64" s="192">
        <f>'Working paper'!S66</f>
        <v>-1000</v>
      </c>
      <c r="I64" s="192">
        <f>'Working paper'!R66</f>
        <v>0</v>
      </c>
      <c r="J64" s="192">
        <f>'Working paper'!T66</f>
        <v>0</v>
      </c>
    </row>
    <row r="65" spans="1:10" x14ac:dyDescent="0.25">
      <c r="A65" s="193"/>
      <c r="C65" s="12"/>
      <c r="G65" s="193"/>
      <c r="H65" s="194"/>
      <c r="I65" s="193"/>
      <c r="J65" s="193"/>
    </row>
    <row r="66" spans="1:10" x14ac:dyDescent="0.25">
      <c r="A66" s="192">
        <f>'Working paper'!A68</f>
        <v>7000</v>
      </c>
      <c r="C66" s="13"/>
      <c r="D66" s="14"/>
      <c r="E66" s="14"/>
      <c r="F66" s="14" t="s">
        <v>39</v>
      </c>
      <c r="G66" s="192">
        <f>'Working paper'!G68</f>
        <v>7000</v>
      </c>
      <c r="H66" s="192">
        <v>7000</v>
      </c>
      <c r="I66" s="192">
        <f>'Working paper'!R68</f>
        <v>7000</v>
      </c>
      <c r="J66" s="192">
        <f>'Working paper'!T68</f>
        <v>0</v>
      </c>
    </row>
    <row r="67" spans="1:10" x14ac:dyDescent="0.25">
      <c r="A67" s="207">
        <f>SUM(A47:A66)</f>
        <v>46959</v>
      </c>
      <c r="C67" s="13"/>
      <c r="D67" s="14"/>
      <c r="E67" s="14"/>
      <c r="F67" s="20" t="s">
        <v>25</v>
      </c>
      <c r="G67" s="207">
        <f t="shared" ref="G67" si="4">SUM(G47:G66)</f>
        <v>58972</v>
      </c>
      <c r="H67" s="207">
        <f>SUM(H47:H66)</f>
        <v>54241</v>
      </c>
      <c r="I67" s="207">
        <f>'Working paper'!R69</f>
        <v>53922</v>
      </c>
      <c r="J67" s="207">
        <f>SUM(J50:J66)</f>
        <v>5050</v>
      </c>
    </row>
    <row r="68" spans="1:10" ht="15.75" thickBot="1" x14ac:dyDescent="0.3">
      <c r="A68" s="191">
        <f>A67</f>
        <v>46959</v>
      </c>
      <c r="C68" s="188"/>
      <c r="D68" s="189"/>
      <c r="E68" s="189"/>
      <c r="F68" s="189" t="s">
        <v>28</v>
      </c>
      <c r="G68" s="191">
        <f t="shared" ref="G68:I68" si="5">G67</f>
        <v>58972</v>
      </c>
      <c r="H68" s="191">
        <f>H67</f>
        <v>54241</v>
      </c>
      <c r="I68" s="191">
        <f t="shared" si="5"/>
        <v>53922</v>
      </c>
      <c r="J68" s="191">
        <f t="shared" ref="J68" si="6">J67</f>
        <v>5050</v>
      </c>
    </row>
    <row r="69" spans="1:10" ht="15.75" thickTop="1" x14ac:dyDescent="0.25">
      <c r="J69" s="75"/>
    </row>
    <row r="70" spans="1:10" x14ac:dyDescent="0.25">
      <c r="J70" s="75"/>
    </row>
    <row r="71" spans="1:10" x14ac:dyDescent="0.25">
      <c r="A71" s="113" t="s">
        <v>0</v>
      </c>
      <c r="C71" s="2"/>
      <c r="D71" s="3"/>
      <c r="E71" s="3"/>
      <c r="F71" s="3"/>
      <c r="G71" s="60" t="s">
        <v>125</v>
      </c>
      <c r="H71" s="60" t="s">
        <v>125</v>
      </c>
      <c r="I71" s="60" t="s">
        <v>125</v>
      </c>
      <c r="J71" s="345" t="s">
        <v>125</v>
      </c>
    </row>
    <row r="72" spans="1:10" x14ac:dyDescent="0.25">
      <c r="A72" s="76"/>
      <c r="C72" s="4"/>
      <c r="D72" s="1"/>
      <c r="E72" s="1"/>
      <c r="F72" s="1"/>
      <c r="G72" s="76"/>
      <c r="H72" s="76" t="s">
        <v>2</v>
      </c>
      <c r="I72" s="76" t="s">
        <v>120</v>
      </c>
      <c r="J72" s="314" t="s">
        <v>237</v>
      </c>
    </row>
    <row r="73" spans="1:10" x14ac:dyDescent="0.25">
      <c r="A73" s="114" t="s">
        <v>1</v>
      </c>
      <c r="C73" s="7"/>
      <c r="D73" s="8"/>
      <c r="E73" s="8"/>
      <c r="F73" s="8"/>
      <c r="G73" s="25" t="s">
        <v>3</v>
      </c>
      <c r="H73" s="25" t="s">
        <v>4</v>
      </c>
      <c r="I73" s="25" t="s">
        <v>121</v>
      </c>
      <c r="J73" s="346" t="s">
        <v>239</v>
      </c>
    </row>
    <row r="74" spans="1:10" x14ac:dyDescent="0.25">
      <c r="A74" s="222" t="s">
        <v>5</v>
      </c>
      <c r="C74" s="9" t="s">
        <v>40</v>
      </c>
      <c r="D74" s="10"/>
      <c r="E74" s="10"/>
      <c r="F74" s="10"/>
      <c r="G74" s="58" t="s">
        <v>5</v>
      </c>
      <c r="H74" s="58" t="s">
        <v>5</v>
      </c>
      <c r="I74" s="58" t="s">
        <v>5</v>
      </c>
      <c r="J74" s="61" t="s">
        <v>5</v>
      </c>
    </row>
    <row r="75" spans="1:10" x14ac:dyDescent="0.25">
      <c r="A75" s="231"/>
      <c r="C75" s="12"/>
      <c r="D75" t="s">
        <v>7</v>
      </c>
      <c r="G75" s="193"/>
      <c r="H75" s="194"/>
      <c r="I75" s="193"/>
      <c r="J75" s="193"/>
    </row>
    <row r="76" spans="1:10" x14ac:dyDescent="0.25">
      <c r="A76" s="231"/>
      <c r="C76" s="12"/>
      <c r="E76" t="s">
        <v>41</v>
      </c>
      <c r="G76" s="193"/>
      <c r="H76" s="194"/>
      <c r="I76" s="193"/>
      <c r="J76" s="193"/>
    </row>
    <row r="77" spans="1:10" x14ac:dyDescent="0.25">
      <c r="A77" s="230">
        <f>'Working paper'!A79</f>
        <v>620</v>
      </c>
      <c r="C77" s="13"/>
      <c r="D77" s="14"/>
      <c r="E77" s="14"/>
      <c r="F77" s="14" t="s">
        <v>42</v>
      </c>
      <c r="G77" s="192">
        <f>'Working paper'!G79</f>
        <v>300</v>
      </c>
      <c r="H77" s="192">
        <f>'Working paper'!S79</f>
        <v>1404</v>
      </c>
      <c r="I77" s="192">
        <f>'Working paper'!R79</f>
        <v>1905</v>
      </c>
      <c r="J77" s="192">
        <f>'Working paper'!T79</f>
        <v>-1605</v>
      </c>
    </row>
    <row r="78" spans="1:10" x14ac:dyDescent="0.25">
      <c r="A78" s="231"/>
      <c r="C78" s="12"/>
      <c r="E78" t="s">
        <v>13</v>
      </c>
      <c r="G78" s="193"/>
      <c r="H78" s="194"/>
      <c r="I78" s="193"/>
      <c r="J78" s="193"/>
    </row>
    <row r="79" spans="1:10" x14ac:dyDescent="0.25">
      <c r="A79" s="230">
        <f>'Working paper'!A81</f>
        <v>3000</v>
      </c>
      <c r="C79" s="13"/>
      <c r="D79" s="14"/>
      <c r="E79" s="14"/>
      <c r="F79" s="14" t="s">
        <v>43</v>
      </c>
      <c r="G79" s="192">
        <f>'Working paper'!G81</f>
        <v>3000</v>
      </c>
      <c r="H79" s="192">
        <f>'Working paper'!S81</f>
        <v>2100</v>
      </c>
      <c r="I79" s="192">
        <f>'Working paper'!R81</f>
        <v>3000</v>
      </c>
      <c r="J79" s="192">
        <f>'Working paper'!T81</f>
        <v>0</v>
      </c>
    </row>
    <row r="80" spans="1:10" x14ac:dyDescent="0.25">
      <c r="A80" s="231"/>
      <c r="C80" s="12"/>
      <c r="G80" s="193"/>
      <c r="H80" s="194"/>
      <c r="I80" s="193"/>
      <c r="J80" s="193"/>
    </row>
    <row r="81" spans="1:10" x14ac:dyDescent="0.25">
      <c r="A81" s="230">
        <v>0</v>
      </c>
      <c r="C81" s="13"/>
      <c r="D81" s="14"/>
      <c r="E81" s="14"/>
      <c r="F81" s="14" t="s">
        <v>44</v>
      </c>
      <c r="G81" s="192">
        <f>'Working paper'!G83</f>
        <v>1650</v>
      </c>
      <c r="H81" s="192">
        <f>'Working paper'!S83</f>
        <v>1650</v>
      </c>
      <c r="I81" s="192">
        <f>'Working paper'!R83</f>
        <v>1650</v>
      </c>
      <c r="J81" s="192">
        <f>'Working paper'!T83</f>
        <v>0</v>
      </c>
    </row>
    <row r="82" spans="1:10" x14ac:dyDescent="0.25">
      <c r="A82" s="231"/>
      <c r="C82" s="12"/>
      <c r="G82" s="193"/>
      <c r="H82" s="194"/>
      <c r="I82" s="193"/>
      <c r="J82" s="193"/>
    </row>
    <row r="83" spans="1:10" x14ac:dyDescent="0.25">
      <c r="A83" s="192">
        <f>'Working paper'!A85</f>
        <v>5627</v>
      </c>
      <c r="C83" s="13"/>
      <c r="D83" s="14"/>
      <c r="E83" s="14"/>
      <c r="F83" s="14" t="s">
        <v>45</v>
      </c>
      <c r="G83" s="192">
        <f>'Working paper'!G85</f>
        <v>5000</v>
      </c>
      <c r="H83" s="192">
        <f>'Working paper'!S85</f>
        <v>5000</v>
      </c>
      <c r="I83" s="192">
        <f>'Working paper'!R85</f>
        <v>7790.46</v>
      </c>
      <c r="J83" s="192">
        <f>'Working paper'!T85</f>
        <v>-2790.46</v>
      </c>
    </row>
    <row r="84" spans="1:10" x14ac:dyDescent="0.25">
      <c r="A84" s="231"/>
      <c r="C84" s="12"/>
      <c r="G84" s="193"/>
      <c r="H84" s="194"/>
      <c r="I84" s="193"/>
      <c r="J84" s="193"/>
    </row>
    <row r="85" spans="1:10" x14ac:dyDescent="0.25">
      <c r="A85" s="192">
        <f>'Working paper'!A87</f>
        <v>1000</v>
      </c>
      <c r="C85" s="13"/>
      <c r="D85" s="14"/>
      <c r="E85" s="14"/>
      <c r="F85" s="14" t="s">
        <v>46</v>
      </c>
      <c r="G85" s="192">
        <f>'Working paper'!G87</f>
        <v>1100</v>
      </c>
      <c r="H85" s="192">
        <f>'Working paper'!S87</f>
        <v>1100</v>
      </c>
      <c r="I85" s="192">
        <f>'Working paper'!R87</f>
        <v>1100</v>
      </c>
      <c r="J85" s="192">
        <f>'Working paper'!T87</f>
        <v>0</v>
      </c>
    </row>
    <row r="86" spans="1:10" x14ac:dyDescent="0.25">
      <c r="A86" s="231"/>
      <c r="C86" s="12"/>
      <c r="G86" s="193"/>
      <c r="H86" s="194"/>
      <c r="I86" s="193"/>
      <c r="J86" s="193"/>
    </row>
    <row r="87" spans="1:10" x14ac:dyDescent="0.25">
      <c r="A87" s="192">
        <f>'Working paper'!A89</f>
        <v>1010</v>
      </c>
      <c r="C87" s="13"/>
      <c r="D87" s="14"/>
      <c r="E87" s="14"/>
      <c r="F87" s="14" t="s">
        <v>47</v>
      </c>
      <c r="G87" s="192">
        <f>'Working paper'!G89</f>
        <v>1300</v>
      </c>
      <c r="H87" s="192">
        <f>'Working paper'!S89</f>
        <v>1786</v>
      </c>
      <c r="I87" s="192">
        <f>'Working paper'!R89</f>
        <v>1786</v>
      </c>
      <c r="J87" s="192">
        <f>'Working paper'!T89</f>
        <v>-486</v>
      </c>
    </row>
    <row r="88" spans="1:10" x14ac:dyDescent="0.25">
      <c r="A88" s="192">
        <f>'Working paper'!A90</f>
        <v>125</v>
      </c>
      <c r="C88" s="12"/>
      <c r="F88" s="14" t="s">
        <v>48</v>
      </c>
      <c r="G88" s="199">
        <v>0</v>
      </c>
      <c r="H88" s="208">
        <v>0</v>
      </c>
      <c r="I88" s="199">
        <v>0</v>
      </c>
      <c r="J88" s="199">
        <v>0</v>
      </c>
    </row>
    <row r="89" spans="1:10" x14ac:dyDescent="0.25">
      <c r="A89" s="239">
        <v>0</v>
      </c>
      <c r="C89" s="40"/>
      <c r="D89" s="32"/>
      <c r="E89" s="32"/>
      <c r="F89" s="32" t="s">
        <v>49</v>
      </c>
      <c r="G89" s="199">
        <f>'Working paper'!G90</f>
        <v>500</v>
      </c>
      <c r="H89" s="250">
        <f>'Working paper'!S90</f>
        <v>500</v>
      </c>
      <c r="I89" s="199">
        <f>'Working paper'!R90</f>
        <v>188</v>
      </c>
      <c r="J89" s="199">
        <f>'Working paper'!T90</f>
        <v>312</v>
      </c>
    </row>
    <row r="90" spans="1:10" x14ac:dyDescent="0.25">
      <c r="A90" s="230">
        <v>0</v>
      </c>
      <c r="C90" s="13"/>
      <c r="D90" s="14"/>
      <c r="E90" s="14"/>
      <c r="F90" s="26" t="s">
        <v>187</v>
      </c>
      <c r="G90" s="192">
        <f>'Working paper'!G91</f>
        <v>200</v>
      </c>
      <c r="H90" s="192">
        <f>'Working paper'!S91</f>
        <v>200</v>
      </c>
      <c r="I90" s="192">
        <f>'Working paper'!R91</f>
        <v>0</v>
      </c>
      <c r="J90" s="192">
        <f>'Working paper'!T91</f>
        <v>200</v>
      </c>
    </row>
    <row r="91" spans="1:10" ht="15.75" thickBot="1" x14ac:dyDescent="0.3">
      <c r="A91" s="244">
        <f>SUM(A77:A90)</f>
        <v>11382</v>
      </c>
      <c r="C91" s="188"/>
      <c r="D91" s="189"/>
      <c r="E91" s="189"/>
      <c r="F91" s="189" t="s">
        <v>28</v>
      </c>
      <c r="G91" s="209">
        <f>SUM(G75:G90)</f>
        <v>13050</v>
      </c>
      <c r="H91" s="209">
        <f>SUM(H75:H90)</f>
        <v>13740</v>
      </c>
      <c r="I91" s="209">
        <f t="shared" ref="I91" si="7">SUM(I75:I90)</f>
        <v>17419.46</v>
      </c>
      <c r="J91" s="209">
        <f t="shared" ref="J91" si="8">SUM(J75:J90)</f>
        <v>-4369.46</v>
      </c>
    </row>
    <row r="92" spans="1:10" ht="15.75" thickTop="1" x14ac:dyDescent="0.25">
      <c r="J92" s="75"/>
    </row>
    <row r="93" spans="1:10" x14ac:dyDescent="0.25">
      <c r="J93" s="75"/>
    </row>
    <row r="94" spans="1:10" x14ac:dyDescent="0.25">
      <c r="A94" s="61" t="s">
        <v>0</v>
      </c>
      <c r="C94" s="2"/>
      <c r="D94" s="3"/>
      <c r="E94" s="3"/>
      <c r="F94" s="3"/>
      <c r="G94" s="60" t="s">
        <v>125</v>
      </c>
      <c r="H94" s="60" t="s">
        <v>125</v>
      </c>
      <c r="I94" s="60" t="s">
        <v>125</v>
      </c>
      <c r="J94" s="345" t="s">
        <v>125</v>
      </c>
    </row>
    <row r="95" spans="1:10" x14ac:dyDescent="0.25">
      <c r="A95" s="58"/>
      <c r="C95" s="4"/>
      <c r="D95" s="1"/>
      <c r="E95" s="1"/>
      <c r="F95" s="1"/>
      <c r="G95" s="76"/>
      <c r="H95" s="76" t="s">
        <v>2</v>
      </c>
      <c r="I95" s="76" t="s">
        <v>120</v>
      </c>
      <c r="J95" s="314" t="s">
        <v>237</v>
      </c>
    </row>
    <row r="96" spans="1:10" x14ac:dyDescent="0.25">
      <c r="A96" s="54" t="s">
        <v>1</v>
      </c>
      <c r="C96" s="7"/>
      <c r="D96" s="8"/>
      <c r="E96" s="8"/>
      <c r="F96" s="8"/>
      <c r="G96" s="25" t="s">
        <v>3</v>
      </c>
      <c r="H96" s="25" t="s">
        <v>4</v>
      </c>
      <c r="I96" s="25" t="s">
        <v>121</v>
      </c>
      <c r="J96" s="346" t="s">
        <v>239</v>
      </c>
    </row>
    <row r="97" spans="1:10" x14ac:dyDescent="0.25">
      <c r="A97" s="58" t="s">
        <v>5</v>
      </c>
      <c r="C97" s="9" t="s">
        <v>51</v>
      </c>
      <c r="D97" s="10"/>
      <c r="E97" s="10"/>
      <c r="F97" s="10"/>
      <c r="G97" s="27" t="s">
        <v>5</v>
      </c>
      <c r="H97" s="27" t="s">
        <v>5</v>
      </c>
      <c r="I97" s="27" t="s">
        <v>5</v>
      </c>
      <c r="J97" s="134" t="s">
        <v>5</v>
      </c>
    </row>
    <row r="98" spans="1:10" x14ac:dyDescent="0.25">
      <c r="A98" s="37"/>
      <c r="C98" s="12"/>
      <c r="D98" t="s">
        <v>7</v>
      </c>
      <c r="G98" s="76"/>
      <c r="I98" s="119"/>
      <c r="J98" s="119"/>
    </row>
    <row r="99" spans="1:10" x14ac:dyDescent="0.25">
      <c r="A99" s="37"/>
      <c r="C99" s="23"/>
      <c r="E99" t="s">
        <v>8</v>
      </c>
      <c r="G99" s="76"/>
      <c r="I99" s="119"/>
      <c r="J99" s="119"/>
    </row>
    <row r="100" spans="1:10" x14ac:dyDescent="0.25">
      <c r="A100" s="15">
        <f>'Working paper'!A101</f>
        <v>108741</v>
      </c>
      <c r="C100" s="24"/>
      <c r="D100" s="14"/>
      <c r="E100" s="14"/>
      <c r="F100" s="14" t="s">
        <v>31</v>
      </c>
      <c r="G100" s="192">
        <f>'Working paper'!G101</f>
        <v>132336</v>
      </c>
      <c r="H100" s="192">
        <f>'Working paper'!S101</f>
        <v>125382</v>
      </c>
      <c r="I100" s="192">
        <f>'Working paper'!R101</f>
        <v>124462.48</v>
      </c>
      <c r="J100" s="192">
        <f>'Working paper'!T101</f>
        <v>7873.5200000000041</v>
      </c>
    </row>
    <row r="101" spans="1:10" x14ac:dyDescent="0.25">
      <c r="A101" s="37"/>
      <c r="C101" s="12"/>
      <c r="E101" t="s">
        <v>52</v>
      </c>
      <c r="G101" s="193"/>
      <c r="H101" s="194"/>
      <c r="I101" s="193"/>
      <c r="J101" s="193"/>
    </row>
    <row r="102" spans="1:10" x14ac:dyDescent="0.25">
      <c r="A102" s="15">
        <f>'Working paper'!A103</f>
        <v>15921</v>
      </c>
      <c r="C102" s="13"/>
      <c r="D102" s="14"/>
      <c r="E102" s="14"/>
      <c r="F102" s="14" t="s">
        <v>53</v>
      </c>
      <c r="G102" s="192">
        <f>'Working paper'!G103</f>
        <v>19000</v>
      </c>
      <c r="H102" s="192">
        <f>'Working paper'!S103</f>
        <v>19000</v>
      </c>
      <c r="I102" s="192">
        <f>'Working paper'!R103</f>
        <v>11251</v>
      </c>
      <c r="J102" s="192">
        <f>'Working paper'!T103</f>
        <v>7749</v>
      </c>
    </row>
    <row r="103" spans="1:10" x14ac:dyDescent="0.25">
      <c r="A103" s="37"/>
      <c r="C103" s="12"/>
      <c r="G103" s="193"/>
      <c r="H103" s="194"/>
      <c r="I103" s="193"/>
      <c r="J103" s="193"/>
    </row>
    <row r="104" spans="1:10" x14ac:dyDescent="0.25">
      <c r="A104" s="15">
        <f>'Working paper'!A105</f>
        <v>802</v>
      </c>
      <c r="C104" s="13"/>
      <c r="D104" s="14"/>
      <c r="E104" s="14"/>
      <c r="F104" s="14" t="s">
        <v>54</v>
      </c>
      <c r="G104" s="192">
        <f>'Working paper'!G105</f>
        <v>500</v>
      </c>
      <c r="H104" s="192">
        <f>'Working paper'!S105</f>
        <v>500</v>
      </c>
      <c r="I104" s="192">
        <f>'Working paper'!R105</f>
        <v>687</v>
      </c>
      <c r="J104" s="192">
        <f>'Working paper'!T105</f>
        <v>-187</v>
      </c>
    </row>
    <row r="105" spans="1:10" x14ac:dyDescent="0.25">
      <c r="A105" s="37"/>
      <c r="C105" s="12"/>
      <c r="G105" s="193"/>
      <c r="H105" s="194"/>
      <c r="I105" s="193"/>
      <c r="J105" s="193"/>
    </row>
    <row r="106" spans="1:10" x14ac:dyDescent="0.25">
      <c r="A106" s="15">
        <f>'Working paper'!A107</f>
        <v>501</v>
      </c>
      <c r="C106" s="13"/>
      <c r="D106" s="14"/>
      <c r="E106" s="14"/>
      <c r="F106" s="14" t="s">
        <v>55</v>
      </c>
      <c r="G106" s="192">
        <f>'Working paper'!G107</f>
        <v>520</v>
      </c>
      <c r="H106" s="195">
        <f>'Working paper'!S107</f>
        <v>2994</v>
      </c>
      <c r="I106" s="192">
        <f>'Working paper'!R107</f>
        <v>3621</v>
      </c>
      <c r="J106" s="192">
        <f>'Working paper'!T107</f>
        <v>-3101</v>
      </c>
    </row>
    <row r="107" spans="1:10" x14ac:dyDescent="0.25">
      <c r="A107" s="37"/>
      <c r="C107" s="12"/>
      <c r="G107" s="193"/>
      <c r="H107" s="194"/>
      <c r="I107" s="193"/>
      <c r="J107" s="193"/>
    </row>
    <row r="108" spans="1:10" x14ac:dyDescent="0.25">
      <c r="A108" s="15">
        <f>'Working paper'!A109</f>
        <v>169</v>
      </c>
      <c r="C108" s="13"/>
      <c r="D108" s="14"/>
      <c r="E108" s="14"/>
      <c r="F108" s="14" t="s">
        <v>56</v>
      </c>
      <c r="G108" s="192">
        <f>'Working paper'!G109</f>
        <v>160</v>
      </c>
      <c r="H108" s="192">
        <f>'Working paper'!S109</f>
        <v>334</v>
      </c>
      <c r="I108" s="192">
        <f>'Working paper'!R109</f>
        <v>334</v>
      </c>
      <c r="J108" s="192">
        <f>'Working paper'!T109</f>
        <v>-174</v>
      </c>
    </row>
    <row r="109" spans="1:10" x14ac:dyDescent="0.25">
      <c r="A109" s="37"/>
      <c r="C109" s="12"/>
      <c r="G109" s="193"/>
      <c r="H109" s="194"/>
      <c r="I109" s="193"/>
      <c r="J109" s="193"/>
    </row>
    <row r="110" spans="1:10" x14ac:dyDescent="0.25">
      <c r="A110" s="15">
        <f>'Working paper'!A111</f>
        <v>2194</v>
      </c>
      <c r="C110" s="13"/>
      <c r="D110" s="14"/>
      <c r="E110" s="14"/>
      <c r="F110" s="14" t="s">
        <v>57</v>
      </c>
      <c r="G110" s="192">
        <f>'Working paper'!G111</f>
        <v>750</v>
      </c>
      <c r="H110" s="192">
        <f>'Working paper'!S111</f>
        <v>750</v>
      </c>
      <c r="I110" s="192">
        <f>'Working paper'!R111</f>
        <v>-198</v>
      </c>
      <c r="J110" s="192">
        <f>'Working paper'!T111</f>
        <v>948</v>
      </c>
    </row>
    <row r="111" spans="1:10" x14ac:dyDescent="0.25">
      <c r="A111" s="37"/>
      <c r="C111" s="12"/>
      <c r="G111" s="193"/>
      <c r="H111" s="194"/>
      <c r="I111" s="193"/>
      <c r="J111" s="193"/>
    </row>
    <row r="112" spans="1:10" x14ac:dyDescent="0.25">
      <c r="A112" s="15">
        <f>'Working paper'!A113</f>
        <v>236</v>
      </c>
      <c r="C112" s="13"/>
      <c r="D112" s="14"/>
      <c r="E112" s="14"/>
      <c r="F112" s="14" t="s">
        <v>58</v>
      </c>
      <c r="G112" s="192">
        <f>'Working paper'!G113</f>
        <v>250</v>
      </c>
      <c r="H112" s="192">
        <f>'Working paper'!S113</f>
        <v>250</v>
      </c>
      <c r="I112" s="192">
        <f>'Working paper'!R113</f>
        <v>0</v>
      </c>
      <c r="J112" s="192">
        <f>'Working paper'!T113</f>
        <v>250</v>
      </c>
    </row>
    <row r="113" spans="1:10" x14ac:dyDescent="0.25">
      <c r="A113" s="37"/>
      <c r="C113" s="12"/>
      <c r="E113" t="s">
        <v>59</v>
      </c>
      <c r="G113" s="193"/>
      <c r="H113" s="194"/>
      <c r="I113" s="193"/>
      <c r="J113" s="193"/>
    </row>
    <row r="114" spans="1:10" x14ac:dyDescent="0.25">
      <c r="A114" s="15">
        <f>'Working paper'!A115</f>
        <v>4861</v>
      </c>
      <c r="C114" s="12"/>
      <c r="F114" t="s">
        <v>60</v>
      </c>
      <c r="G114" s="192">
        <f>'Working paper'!G115</f>
        <v>4500</v>
      </c>
      <c r="H114" s="192">
        <f>'Working paper'!S115</f>
        <v>16805</v>
      </c>
      <c r="I114" s="192">
        <f>'Working paper'!R115</f>
        <v>2636</v>
      </c>
      <c r="J114" s="192">
        <f>'Working paper'!T115</f>
        <v>1864</v>
      </c>
    </row>
    <row r="115" spans="1:10" x14ac:dyDescent="0.25">
      <c r="A115" s="37"/>
      <c r="C115" s="21"/>
      <c r="D115" s="10"/>
      <c r="E115" s="10"/>
      <c r="F115" s="10"/>
      <c r="G115" s="193"/>
      <c r="H115" s="194"/>
      <c r="I115" s="193"/>
      <c r="J115" s="193"/>
    </row>
    <row r="116" spans="1:10" x14ac:dyDescent="0.25">
      <c r="A116" s="15">
        <f>'Working paper'!A117</f>
        <v>2000</v>
      </c>
      <c r="C116" s="13"/>
      <c r="D116" s="14"/>
      <c r="E116" s="14"/>
      <c r="F116" s="14" t="s">
        <v>198</v>
      </c>
      <c r="G116" s="192">
        <f>'Working paper'!G117</f>
        <v>2000</v>
      </c>
      <c r="H116" s="192">
        <f>'Working paper'!S117</f>
        <v>3100</v>
      </c>
      <c r="I116" s="192">
        <f>'Working paper'!R117</f>
        <v>3100</v>
      </c>
      <c r="J116" s="192">
        <f>'Working paper'!T117</f>
        <v>-1100</v>
      </c>
    </row>
    <row r="117" spans="1:10" x14ac:dyDescent="0.25">
      <c r="A117" s="37"/>
      <c r="C117" s="12"/>
      <c r="E117" t="s">
        <v>13</v>
      </c>
      <c r="G117" s="193"/>
      <c r="H117" s="194"/>
      <c r="I117" s="193"/>
      <c r="J117" s="193"/>
    </row>
    <row r="118" spans="1:10" x14ac:dyDescent="0.25">
      <c r="A118" s="15">
        <f>'Working paper'!A119</f>
        <v>2977</v>
      </c>
      <c r="C118" s="12"/>
      <c r="F118" t="s">
        <v>61</v>
      </c>
      <c r="G118" s="192">
        <f>'Working paper'!G119</f>
        <v>2700</v>
      </c>
      <c r="H118" s="192">
        <f>'Working paper'!S119</f>
        <v>7615</v>
      </c>
      <c r="I118" s="192">
        <f>'Working paper'!R119</f>
        <v>5868</v>
      </c>
      <c r="J118" s="192">
        <f>'Working paper'!T119</f>
        <v>-3168</v>
      </c>
    </row>
    <row r="119" spans="1:10" x14ac:dyDescent="0.25">
      <c r="A119" s="37"/>
      <c r="C119" s="21"/>
      <c r="D119" s="10"/>
      <c r="E119" s="10"/>
      <c r="F119" s="10"/>
      <c r="G119" s="193"/>
      <c r="H119" s="194"/>
      <c r="I119" s="193"/>
      <c r="J119" s="193"/>
    </row>
    <row r="120" spans="1:10" x14ac:dyDescent="0.25">
      <c r="A120" s="15">
        <v>0</v>
      </c>
      <c r="C120" s="13"/>
      <c r="D120" s="14"/>
      <c r="E120" s="14"/>
      <c r="F120" s="26" t="s">
        <v>62</v>
      </c>
      <c r="G120" s="192">
        <f>'Working paper'!G121</f>
        <v>1000</v>
      </c>
      <c r="H120" s="192">
        <f>'Working paper'!S121</f>
        <v>1000</v>
      </c>
      <c r="I120" s="192">
        <f>'Working paper'!R121</f>
        <v>0</v>
      </c>
      <c r="J120" s="192">
        <f>'Working paper'!T121</f>
        <v>1000</v>
      </c>
    </row>
    <row r="121" spans="1:10" x14ac:dyDescent="0.25">
      <c r="A121" s="54">
        <f>'Working paper'!A122</f>
        <v>4880</v>
      </c>
      <c r="C121" s="13"/>
      <c r="D121" s="14"/>
      <c r="E121" s="14"/>
      <c r="F121" s="14" t="s">
        <v>63</v>
      </c>
      <c r="G121" s="192">
        <f>'Working paper'!G122</f>
        <v>4000</v>
      </c>
      <c r="H121" s="199">
        <f>'Working paper'!S122</f>
        <v>4000</v>
      </c>
      <c r="I121" s="199">
        <f>'Working paper'!R122</f>
        <v>5079</v>
      </c>
      <c r="J121" s="199">
        <f>'Working paper'!T122</f>
        <v>-1079</v>
      </c>
    </row>
    <row r="122" spans="1:10" x14ac:dyDescent="0.25">
      <c r="A122" s="54">
        <v>0</v>
      </c>
      <c r="C122" s="13"/>
      <c r="D122" s="14"/>
      <c r="E122" s="14"/>
      <c r="F122" s="14" t="s">
        <v>178</v>
      </c>
      <c r="G122" s="192">
        <f>'Working paper'!G123</f>
        <v>600</v>
      </c>
      <c r="H122" s="200">
        <f>'Working paper'!S123</f>
        <v>720</v>
      </c>
      <c r="I122" s="199">
        <f>'Working paper'!R123</f>
        <v>720</v>
      </c>
      <c r="J122" s="199">
        <f>'Working paper'!T123</f>
        <v>-120</v>
      </c>
    </row>
    <row r="123" spans="1:10" x14ac:dyDescent="0.25">
      <c r="A123" s="54">
        <f>'Working paper'!A124</f>
        <v>777</v>
      </c>
      <c r="C123" s="13"/>
      <c r="D123" s="14"/>
      <c r="E123" s="14"/>
      <c r="F123" s="14" t="s">
        <v>210</v>
      </c>
      <c r="G123" s="192">
        <v>0</v>
      </c>
      <c r="H123" s="200">
        <f>'Working paper'!S124</f>
        <v>285</v>
      </c>
      <c r="I123" s="199">
        <f>'Working paper'!R124</f>
        <v>285</v>
      </c>
      <c r="J123" s="199">
        <f>'Working paper'!T124</f>
        <v>-285</v>
      </c>
    </row>
    <row r="124" spans="1:10" x14ac:dyDescent="0.25">
      <c r="A124" s="54">
        <f>'Working paper'!A125</f>
        <v>2100</v>
      </c>
      <c r="C124" s="13"/>
      <c r="D124" s="14"/>
      <c r="E124" s="14"/>
      <c r="F124" s="14" t="s">
        <v>64</v>
      </c>
      <c r="G124" s="199">
        <f>'Working paper'!G125</f>
        <v>1100</v>
      </c>
      <c r="H124" s="196">
        <f>'Working paper'!S125</f>
        <v>1100</v>
      </c>
      <c r="I124" s="193">
        <f>'Working paper'!R125</f>
        <v>0</v>
      </c>
      <c r="J124" s="193">
        <f>'Working paper'!T125</f>
        <v>1100</v>
      </c>
    </row>
    <row r="125" spans="1:10" x14ac:dyDescent="0.25">
      <c r="A125" s="55">
        <f>SUM(A100:A124)</f>
        <v>146159</v>
      </c>
      <c r="C125" s="19"/>
      <c r="D125" s="20"/>
      <c r="E125" s="20"/>
      <c r="F125" s="20" t="s">
        <v>25</v>
      </c>
      <c r="G125" s="190">
        <f t="shared" ref="G125:J125" si="9">SUM(G100:G124)</f>
        <v>169416</v>
      </c>
      <c r="H125" s="190">
        <f>SUM(H100:H124)</f>
        <v>183835</v>
      </c>
      <c r="I125" s="190">
        <f t="shared" si="9"/>
        <v>157845.47999999998</v>
      </c>
      <c r="J125" s="190">
        <f t="shared" si="9"/>
        <v>11570.520000000004</v>
      </c>
    </row>
    <row r="126" spans="1:10" x14ac:dyDescent="0.25">
      <c r="A126" s="37"/>
      <c r="C126" s="12"/>
      <c r="D126" t="s">
        <v>65</v>
      </c>
      <c r="G126" s="193"/>
      <c r="H126" s="194"/>
      <c r="I126" s="193"/>
      <c r="J126" s="193"/>
    </row>
    <row r="127" spans="1:10" x14ac:dyDescent="0.25">
      <c r="A127" s="15">
        <f>'Working paper'!A128</f>
        <v>-50</v>
      </c>
      <c r="C127" s="13"/>
      <c r="D127" s="14"/>
      <c r="E127" s="14"/>
      <c r="F127" s="14" t="s">
        <v>66</v>
      </c>
      <c r="G127" s="192">
        <f>'Working paper'!G128</f>
        <v>-58</v>
      </c>
      <c r="H127" s="195">
        <f>'Working paper'!S128</f>
        <v>-558</v>
      </c>
      <c r="I127" s="192">
        <f>'Working paper'!R128</f>
        <v>-50</v>
      </c>
      <c r="J127" s="192">
        <f>'Working paper'!T128</f>
        <v>-8</v>
      </c>
    </row>
    <row r="128" spans="1:10" x14ac:dyDescent="0.25">
      <c r="A128" s="15">
        <f>'Working paper'!A129</f>
        <v>-500</v>
      </c>
      <c r="C128" s="13"/>
      <c r="D128" s="14"/>
      <c r="E128" s="14"/>
      <c r="F128" s="14" t="s">
        <v>67</v>
      </c>
      <c r="G128" s="199">
        <f>'Working paper'!G129</f>
        <v>-500</v>
      </c>
      <c r="H128" s="200">
        <f>'Working paper'!S129</f>
        <v>-500</v>
      </c>
      <c r="I128" s="199">
        <f>'Working paper'!R129</f>
        <v>-500</v>
      </c>
      <c r="J128" s="199">
        <f>'Working paper'!T129</f>
        <v>0</v>
      </c>
    </row>
    <row r="129" spans="1:10" x14ac:dyDescent="0.25">
      <c r="A129" s="15">
        <f>'Working paper'!A130</f>
        <v>-6268</v>
      </c>
      <c r="C129" s="13"/>
      <c r="D129" s="14"/>
      <c r="E129" s="14"/>
      <c r="F129" s="14" t="s">
        <v>68</v>
      </c>
      <c r="G129" s="193">
        <v>0</v>
      </c>
      <c r="H129" s="194">
        <f>'Working paper'!S130</f>
        <v>-1567</v>
      </c>
      <c r="I129" s="193">
        <f>'Working paper'!R130</f>
        <v>-1567</v>
      </c>
      <c r="J129" s="193">
        <f>'Working paper'!T130</f>
        <v>1567</v>
      </c>
    </row>
    <row r="130" spans="1:10" x14ac:dyDescent="0.25">
      <c r="A130" s="112">
        <f>SUM(A127:A129)</f>
        <v>-6818</v>
      </c>
      <c r="C130" s="19"/>
      <c r="D130" s="20"/>
      <c r="E130" s="20"/>
      <c r="F130" s="20" t="s">
        <v>69</v>
      </c>
      <c r="G130" s="190">
        <f t="shared" ref="G130" si="10">SUM(G127:G129)</f>
        <v>-558</v>
      </c>
      <c r="H130" s="190">
        <f>SUM(H127:H129)</f>
        <v>-2625</v>
      </c>
      <c r="I130" s="190">
        <f>'Working paper'!R131</f>
        <v>-2117</v>
      </c>
      <c r="J130" s="190">
        <f>SUM(J126:J129)</f>
        <v>1559</v>
      </c>
    </row>
    <row r="131" spans="1:10" ht="15.75" thickBot="1" x14ac:dyDescent="0.3">
      <c r="A131" s="185">
        <f>SUM(A125+A130)</f>
        <v>139341</v>
      </c>
      <c r="C131" s="186"/>
      <c r="D131" s="183"/>
      <c r="E131" s="183"/>
      <c r="F131" s="187" t="s">
        <v>28</v>
      </c>
      <c r="G131" s="191">
        <f t="shared" ref="G131" si="11">SUM(G125+G130)</f>
        <v>168858</v>
      </c>
      <c r="H131" s="191">
        <f>SUM(H125+H130)</f>
        <v>181210</v>
      </c>
      <c r="I131" s="191">
        <f>'Working paper'!R132</f>
        <v>155728.47999999998</v>
      </c>
      <c r="J131" s="191">
        <f>J125+J130</f>
        <v>13129.520000000004</v>
      </c>
    </row>
    <row r="132" spans="1:10" ht="15.75" thickTop="1" x14ac:dyDescent="0.25">
      <c r="G132"/>
      <c r="H132"/>
      <c r="I132"/>
    </row>
    <row r="133" spans="1:10" x14ac:dyDescent="0.25">
      <c r="C133" s="31"/>
      <c r="I133" s="77"/>
      <c r="J133" s="77"/>
    </row>
    <row r="134" spans="1:10" x14ac:dyDescent="0.25">
      <c r="A134" s="113" t="s">
        <v>0</v>
      </c>
      <c r="C134" s="2"/>
      <c r="D134" s="3"/>
      <c r="E134" s="3"/>
      <c r="F134" s="3"/>
      <c r="G134" s="60" t="s">
        <v>125</v>
      </c>
      <c r="H134" s="60" t="s">
        <v>125</v>
      </c>
      <c r="I134" s="60" t="s">
        <v>125</v>
      </c>
      <c r="J134" s="345" t="s">
        <v>125</v>
      </c>
    </row>
    <row r="135" spans="1:10" x14ac:dyDescent="0.25">
      <c r="A135" s="76"/>
      <c r="C135" s="4"/>
      <c r="D135" s="1"/>
      <c r="E135" s="1"/>
      <c r="F135" s="1"/>
      <c r="G135" s="76"/>
      <c r="H135" s="76" t="s">
        <v>2</v>
      </c>
      <c r="I135" s="76" t="s">
        <v>120</v>
      </c>
      <c r="J135" s="314" t="s">
        <v>237</v>
      </c>
    </row>
    <row r="136" spans="1:10" x14ac:dyDescent="0.25">
      <c r="A136" s="114" t="s">
        <v>1</v>
      </c>
      <c r="C136" s="7"/>
      <c r="D136" s="8"/>
      <c r="E136" s="8"/>
      <c r="F136" s="8"/>
      <c r="G136" s="25" t="s">
        <v>3</v>
      </c>
      <c r="H136" s="25" t="s">
        <v>4</v>
      </c>
      <c r="I136" s="25" t="s">
        <v>121</v>
      </c>
      <c r="J136" s="346" t="s">
        <v>239</v>
      </c>
    </row>
    <row r="137" spans="1:10" x14ac:dyDescent="0.25">
      <c r="A137" s="76" t="s">
        <v>5</v>
      </c>
      <c r="C137" s="9" t="s">
        <v>70</v>
      </c>
      <c r="D137" s="10"/>
      <c r="E137" s="10"/>
      <c r="F137" s="10"/>
      <c r="G137" s="27" t="s">
        <v>5</v>
      </c>
      <c r="H137" s="27" t="s">
        <v>5</v>
      </c>
      <c r="I137" s="27" t="s">
        <v>5</v>
      </c>
      <c r="J137" s="134" t="s">
        <v>5</v>
      </c>
    </row>
    <row r="138" spans="1:10" x14ac:dyDescent="0.25">
      <c r="A138" s="58"/>
      <c r="C138" s="23"/>
      <c r="D138" t="s">
        <v>7</v>
      </c>
      <c r="G138" s="58"/>
      <c r="H138" s="59"/>
      <c r="I138" s="58"/>
      <c r="J138" s="58"/>
    </row>
    <row r="139" spans="1:10" x14ac:dyDescent="0.25">
      <c r="A139" s="58"/>
      <c r="C139" s="23"/>
      <c r="E139" t="s">
        <v>8</v>
      </c>
      <c r="G139" s="58"/>
      <c r="H139" s="59"/>
      <c r="I139" s="58"/>
      <c r="J139" s="58"/>
    </row>
    <row r="140" spans="1:10" x14ac:dyDescent="0.25">
      <c r="A140" s="192">
        <f>'Working paper'!A141</f>
        <v>96205</v>
      </c>
      <c r="C140" s="24"/>
      <c r="D140" s="14"/>
      <c r="E140" s="14"/>
      <c r="F140" s="14" t="s">
        <v>31</v>
      </c>
      <c r="G140" s="192">
        <f>'Working paper'!G141</f>
        <v>117080</v>
      </c>
      <c r="H140" s="192">
        <f>'Working paper'!S141</f>
        <v>110927</v>
      </c>
      <c r="I140" s="192">
        <f>'Working paper'!R141</f>
        <v>111361.17</v>
      </c>
      <c r="J140" s="192">
        <f>'Working paper'!T141</f>
        <v>5718.8300000000017</v>
      </c>
    </row>
    <row r="141" spans="1:10" x14ac:dyDescent="0.25">
      <c r="A141" s="193"/>
      <c r="C141" s="12"/>
      <c r="E141" t="s">
        <v>52</v>
      </c>
      <c r="G141" s="193"/>
      <c r="H141" s="194"/>
      <c r="I141" s="193"/>
      <c r="J141" s="193"/>
    </row>
    <row r="142" spans="1:10" x14ac:dyDescent="0.25">
      <c r="A142" s="192">
        <f>'Working paper'!A143</f>
        <v>686</v>
      </c>
      <c r="C142" s="13"/>
      <c r="D142" s="14"/>
      <c r="E142" s="14"/>
      <c r="F142" s="14" t="s">
        <v>54</v>
      </c>
      <c r="G142" s="192">
        <f>'Working paper'!G143</f>
        <v>1050</v>
      </c>
      <c r="H142" s="192">
        <f>'Working paper'!S143</f>
        <v>1050</v>
      </c>
      <c r="I142" s="192">
        <f>'Working paper'!R143</f>
        <v>765</v>
      </c>
      <c r="J142" s="192">
        <f>'Working paper'!T143</f>
        <v>285</v>
      </c>
    </row>
    <row r="143" spans="1:10" x14ac:dyDescent="0.25">
      <c r="A143" s="193"/>
      <c r="C143" s="21"/>
      <c r="D143" s="10"/>
      <c r="E143" s="10"/>
      <c r="F143" s="10"/>
      <c r="G143" s="193"/>
      <c r="H143" s="194"/>
      <c r="I143" s="193"/>
      <c r="J143" s="193"/>
    </row>
    <row r="144" spans="1:10" x14ac:dyDescent="0.25">
      <c r="A144" s="192">
        <f>'Working paper'!A145</f>
        <v>973.05</v>
      </c>
      <c r="C144" s="13"/>
      <c r="D144" s="14"/>
      <c r="E144" s="14"/>
      <c r="F144" s="14" t="s">
        <v>71</v>
      </c>
      <c r="G144" s="192">
        <f>'Working paper'!G145</f>
        <v>1000</v>
      </c>
      <c r="H144" s="192">
        <f>'Working paper'!S145</f>
        <v>1000</v>
      </c>
      <c r="I144" s="192">
        <f>'Working paper'!J145</f>
        <v>973</v>
      </c>
      <c r="J144" s="192">
        <f>'Working paper'!T145</f>
        <v>27</v>
      </c>
    </row>
    <row r="145" spans="1:10" x14ac:dyDescent="0.25">
      <c r="A145" s="193"/>
      <c r="C145" s="12"/>
      <c r="G145" s="193"/>
      <c r="H145" s="194"/>
      <c r="I145" s="193"/>
      <c r="J145" s="193"/>
    </row>
    <row r="146" spans="1:10" x14ac:dyDescent="0.25">
      <c r="A146" s="192">
        <f>'Working paper'!A147</f>
        <v>2770</v>
      </c>
      <c r="C146" s="13"/>
      <c r="D146" s="14"/>
      <c r="E146" s="14"/>
      <c r="F146" s="14" t="s">
        <v>72</v>
      </c>
      <c r="G146" s="192">
        <f>'Working paper'!G147</f>
        <v>1450</v>
      </c>
      <c r="H146" s="192">
        <f>'Working paper'!S147</f>
        <v>1450</v>
      </c>
      <c r="I146" s="192">
        <f>'Working paper'!R147</f>
        <v>242</v>
      </c>
      <c r="J146" s="192">
        <f>'Working paper'!T147</f>
        <v>1208</v>
      </c>
    </row>
    <row r="147" spans="1:10" x14ac:dyDescent="0.25">
      <c r="A147" s="193"/>
      <c r="C147" s="12"/>
      <c r="E147" t="s">
        <v>59</v>
      </c>
      <c r="G147" s="193"/>
      <c r="H147" s="194"/>
      <c r="I147" s="193"/>
      <c r="J147" s="193"/>
    </row>
    <row r="148" spans="1:10" x14ac:dyDescent="0.25">
      <c r="A148" s="192">
        <f>'Working paper'!A149</f>
        <v>1000</v>
      </c>
      <c r="C148" s="13"/>
      <c r="D148" s="14"/>
      <c r="E148" s="14"/>
      <c r="F148" s="14" t="s">
        <v>60</v>
      </c>
      <c r="G148" s="192">
        <f>'Working paper'!G149</f>
        <v>1050</v>
      </c>
      <c r="H148" s="192">
        <f>'Working paper'!S149</f>
        <v>1050</v>
      </c>
      <c r="I148" s="192">
        <f>'Working paper'!R149</f>
        <v>0</v>
      </c>
      <c r="J148" s="192">
        <f>'Working paper'!T149</f>
        <v>1050</v>
      </c>
    </row>
    <row r="149" spans="1:10" x14ac:dyDescent="0.25">
      <c r="A149" s="193"/>
      <c r="C149" s="12"/>
      <c r="E149" t="s">
        <v>13</v>
      </c>
      <c r="G149" s="193"/>
      <c r="H149" s="194"/>
      <c r="I149" s="193"/>
      <c r="J149" s="193"/>
    </row>
    <row r="150" spans="1:10" x14ac:dyDescent="0.25">
      <c r="A150" s="192">
        <f>'Working paper'!A151</f>
        <v>5120</v>
      </c>
      <c r="C150" s="13"/>
      <c r="D150" s="14"/>
      <c r="E150" s="14"/>
      <c r="F150" s="14" t="s">
        <v>73</v>
      </c>
      <c r="G150" s="192">
        <f>'Working paper'!G151</f>
        <v>5200</v>
      </c>
      <c r="H150" s="192">
        <f>'Working paper'!S151</f>
        <v>5200</v>
      </c>
      <c r="I150" s="192">
        <f>'Working paper'!R151</f>
        <v>4700</v>
      </c>
      <c r="J150" s="192">
        <f>'Working paper'!T151</f>
        <v>500</v>
      </c>
    </row>
    <row r="151" spans="1:10" x14ac:dyDescent="0.25">
      <c r="A151" s="193"/>
      <c r="C151" s="12"/>
      <c r="G151" s="193"/>
      <c r="H151" s="194"/>
      <c r="I151" s="193"/>
      <c r="J151" s="193"/>
    </row>
    <row r="152" spans="1:10" x14ac:dyDescent="0.25">
      <c r="A152" s="192">
        <f>'Working paper'!A153</f>
        <v>0</v>
      </c>
      <c r="C152" s="13"/>
      <c r="D152" s="14"/>
      <c r="E152" s="14"/>
      <c r="F152" s="14" t="s">
        <v>74</v>
      </c>
      <c r="G152" s="192">
        <f>'Working paper'!G153</f>
        <v>350</v>
      </c>
      <c r="H152" s="195">
        <f>'Working paper'!S153</f>
        <v>350</v>
      </c>
      <c r="I152" s="192">
        <f>'Working paper'!R153</f>
        <v>0</v>
      </c>
      <c r="J152" s="192">
        <f>'Working paper'!T153</f>
        <v>350</v>
      </c>
    </row>
    <row r="153" spans="1:10" x14ac:dyDescent="0.25">
      <c r="A153" s="193"/>
      <c r="C153" s="12"/>
      <c r="G153" s="193"/>
      <c r="H153" s="194"/>
      <c r="I153" s="193"/>
      <c r="J153" s="193"/>
    </row>
    <row r="154" spans="1:10" x14ac:dyDescent="0.25">
      <c r="A154" s="192">
        <f>'Working paper'!A155</f>
        <v>520</v>
      </c>
      <c r="C154" s="13"/>
      <c r="D154" s="14"/>
      <c r="E154" s="14"/>
      <c r="F154" s="14" t="s">
        <v>75</v>
      </c>
      <c r="G154" s="192">
        <f>'Working paper'!G155</f>
        <v>550</v>
      </c>
      <c r="H154" s="192">
        <f>'Working paper'!S155</f>
        <v>550</v>
      </c>
      <c r="I154" s="192">
        <f>'Working paper'!R155</f>
        <v>420</v>
      </c>
      <c r="J154" s="192">
        <f>'Working paper'!T155</f>
        <v>130</v>
      </c>
    </row>
    <row r="155" spans="1:10" x14ac:dyDescent="0.25">
      <c r="A155" s="193"/>
      <c r="C155" s="12"/>
      <c r="G155" s="193"/>
      <c r="H155" s="194"/>
      <c r="I155" s="193"/>
      <c r="J155" s="193"/>
    </row>
    <row r="156" spans="1:10" x14ac:dyDescent="0.25">
      <c r="A156" s="192">
        <f>'Working paper'!A157</f>
        <v>628</v>
      </c>
      <c r="C156" s="13"/>
      <c r="D156" s="14"/>
      <c r="E156" s="14"/>
      <c r="F156" s="14" t="s">
        <v>76</v>
      </c>
      <c r="G156" s="193">
        <f>'Working paper'!G157</f>
        <v>300</v>
      </c>
      <c r="H156" s="196">
        <f>'Working paper'!S157</f>
        <v>300</v>
      </c>
      <c r="I156" s="193">
        <f>'Working paper'!R157</f>
        <v>113</v>
      </c>
      <c r="J156" s="193">
        <f>'Working paper'!T157</f>
        <v>187</v>
      </c>
    </row>
    <row r="157" spans="1:10" x14ac:dyDescent="0.25">
      <c r="A157" s="190">
        <f>SUM(A140:A156)</f>
        <v>107902.05</v>
      </c>
      <c r="C157" s="19"/>
      <c r="D157" s="20"/>
      <c r="E157" s="20"/>
      <c r="F157" s="20" t="s">
        <v>25</v>
      </c>
      <c r="G157" s="190">
        <f t="shared" ref="G157:J157" si="12">SUM(G140:G156)</f>
        <v>128030</v>
      </c>
      <c r="H157" s="190">
        <f>SUM(H140:H156)</f>
        <v>121877</v>
      </c>
      <c r="I157" s="190">
        <f t="shared" si="12"/>
        <v>118574.17</v>
      </c>
      <c r="J157" s="190">
        <f t="shared" si="12"/>
        <v>9455.8300000000017</v>
      </c>
    </row>
    <row r="158" spans="1:10" x14ac:dyDescent="0.25">
      <c r="A158" s="193"/>
      <c r="C158" s="12"/>
      <c r="D158" t="s">
        <v>26</v>
      </c>
      <c r="G158" s="193"/>
      <c r="H158" s="194"/>
      <c r="I158" s="193"/>
      <c r="J158" s="193"/>
    </row>
    <row r="159" spans="1:10" x14ac:dyDescent="0.25">
      <c r="A159" s="193"/>
      <c r="C159" s="12"/>
      <c r="E159" t="s">
        <v>77</v>
      </c>
      <c r="G159" s="193"/>
      <c r="H159" s="194"/>
      <c r="I159" s="193"/>
      <c r="J159" s="193"/>
    </row>
    <row r="160" spans="1:10" x14ac:dyDescent="0.25">
      <c r="A160" s="197">
        <f>'Working paper'!A161</f>
        <v>-45860</v>
      </c>
      <c r="C160" s="13"/>
      <c r="D160" s="14"/>
      <c r="E160" s="14"/>
      <c r="F160" s="14" t="s">
        <v>78</v>
      </c>
      <c r="G160" s="197">
        <f>'Working paper'!G161</f>
        <v>-47380</v>
      </c>
      <c r="H160" s="198">
        <f>'Working paper'!S161</f>
        <v>-35000</v>
      </c>
      <c r="I160" s="192">
        <f>'Working paper'!R161</f>
        <v>-42570</v>
      </c>
      <c r="J160" s="192">
        <f>'Working paper'!T161</f>
        <v>-4810</v>
      </c>
    </row>
    <row r="161" spans="1:10" x14ac:dyDescent="0.25">
      <c r="A161" s="199">
        <f>'Working paper'!A162</f>
        <v>-150</v>
      </c>
      <c r="C161" s="13"/>
      <c r="D161" s="14"/>
      <c r="E161" s="14"/>
      <c r="F161" s="14" t="s">
        <v>68</v>
      </c>
      <c r="G161" s="197">
        <v>0</v>
      </c>
      <c r="H161" s="200">
        <v>0</v>
      </c>
      <c r="I161" s="199">
        <f>'Working paper'!R162</f>
        <v>0</v>
      </c>
      <c r="J161" s="199">
        <f>'Working paper'!T162</f>
        <v>0</v>
      </c>
    </row>
    <row r="162" spans="1:10" x14ac:dyDescent="0.25">
      <c r="A162" s="201">
        <f>SUM(A160:A161)</f>
        <v>-46010</v>
      </c>
      <c r="C162" s="19"/>
      <c r="D162" s="20"/>
      <c r="E162" s="20"/>
      <c r="F162" s="20" t="s">
        <v>69</v>
      </c>
      <c r="G162" s="201">
        <f>SUM(G159:G160)</f>
        <v>-47380</v>
      </c>
      <c r="H162" s="201">
        <f>SUM(H159:H160)</f>
        <v>-35000</v>
      </c>
      <c r="I162" s="201">
        <f t="shared" ref="I162" si="13">SUM(I159:I160)</f>
        <v>-42570</v>
      </c>
      <c r="J162" s="201">
        <f>SUM(J160:J161)</f>
        <v>-4810</v>
      </c>
    </row>
    <row r="163" spans="1:10" ht="15.75" thickBot="1" x14ac:dyDescent="0.3">
      <c r="A163" s="261">
        <f>SUM(A162+A157)</f>
        <v>61892.05</v>
      </c>
      <c r="C163" s="186"/>
      <c r="D163" s="183"/>
      <c r="E163" s="183"/>
      <c r="F163" s="187" t="s">
        <v>28</v>
      </c>
      <c r="G163" s="191">
        <f t="shared" ref="G163" si="14">SUM(G162+G157)</f>
        <v>80650</v>
      </c>
      <c r="H163" s="191">
        <f>SUM(H162+H157)</f>
        <v>86877</v>
      </c>
      <c r="I163" s="191">
        <f t="shared" ref="I163" si="15">SUM(I162+I157)</f>
        <v>76004.17</v>
      </c>
      <c r="J163" s="191">
        <f t="shared" ref="J163" si="16">SUM(J162+J157)</f>
        <v>4645.8300000000017</v>
      </c>
    </row>
    <row r="164" spans="1:10" ht="15.75" thickTop="1" x14ac:dyDescent="0.25">
      <c r="C164" s="31"/>
      <c r="J164" s="75"/>
    </row>
    <row r="165" spans="1:10" x14ac:dyDescent="0.25">
      <c r="C165" s="31"/>
      <c r="J165" s="75"/>
    </row>
    <row r="166" spans="1:10" x14ac:dyDescent="0.25">
      <c r="A166" s="113" t="s">
        <v>0</v>
      </c>
      <c r="C166" s="2"/>
      <c r="D166" s="3"/>
      <c r="E166" s="3"/>
      <c r="F166" s="3"/>
      <c r="G166" s="60" t="s">
        <v>125</v>
      </c>
      <c r="H166" s="60" t="s">
        <v>125</v>
      </c>
      <c r="I166" s="60" t="s">
        <v>125</v>
      </c>
      <c r="J166" s="345" t="s">
        <v>125</v>
      </c>
    </row>
    <row r="167" spans="1:10" x14ac:dyDescent="0.25">
      <c r="A167" s="76"/>
      <c r="C167" s="4"/>
      <c r="D167" s="1"/>
      <c r="E167" s="1"/>
      <c r="F167" s="1"/>
      <c r="G167" s="76"/>
      <c r="H167" s="76" t="s">
        <v>2</v>
      </c>
      <c r="I167" s="76" t="s">
        <v>120</v>
      </c>
      <c r="J167" s="314" t="s">
        <v>237</v>
      </c>
    </row>
    <row r="168" spans="1:10" x14ac:dyDescent="0.25">
      <c r="A168" s="114" t="s">
        <v>1</v>
      </c>
      <c r="C168" s="7"/>
      <c r="D168" s="8"/>
      <c r="E168" s="8"/>
      <c r="F168" s="8"/>
      <c r="G168" s="25" t="s">
        <v>3</v>
      </c>
      <c r="H168" s="25" t="s">
        <v>4</v>
      </c>
      <c r="I168" s="25" t="s">
        <v>121</v>
      </c>
      <c r="J168" s="346" t="s">
        <v>239</v>
      </c>
    </row>
    <row r="169" spans="1:10" x14ac:dyDescent="0.25">
      <c r="A169" s="76" t="s">
        <v>5</v>
      </c>
      <c r="C169" s="9" t="s">
        <v>79</v>
      </c>
      <c r="D169" s="10"/>
      <c r="E169" s="10"/>
      <c r="F169" s="10"/>
      <c r="G169" s="27" t="s">
        <v>5</v>
      </c>
      <c r="H169" s="27" t="s">
        <v>5</v>
      </c>
      <c r="I169" s="27" t="s">
        <v>5</v>
      </c>
      <c r="J169" s="134" t="s">
        <v>5</v>
      </c>
    </row>
    <row r="170" spans="1:10" x14ac:dyDescent="0.25">
      <c r="A170" s="37"/>
      <c r="C170" s="23"/>
      <c r="D170" s="33" t="s">
        <v>7</v>
      </c>
      <c r="G170" s="58"/>
      <c r="H170" s="59"/>
      <c r="I170" s="58"/>
      <c r="J170" s="58"/>
    </row>
    <row r="171" spans="1:10" x14ac:dyDescent="0.25">
      <c r="A171" s="37"/>
      <c r="C171" s="23"/>
      <c r="E171" t="s">
        <v>8</v>
      </c>
      <c r="G171" s="58"/>
      <c r="H171" s="59"/>
      <c r="I171" s="58"/>
      <c r="J171" s="58"/>
    </row>
    <row r="172" spans="1:10" x14ac:dyDescent="0.25">
      <c r="A172" s="15">
        <f>'Working paper'!A173</f>
        <v>14606</v>
      </c>
      <c r="C172" s="24"/>
      <c r="D172" s="14"/>
      <c r="E172" s="14"/>
      <c r="F172" s="14" t="s">
        <v>31</v>
      </c>
      <c r="G172" s="192">
        <f>'Working paper'!G173</f>
        <v>17776</v>
      </c>
      <c r="H172" s="192">
        <f>'Working paper'!S173</f>
        <v>16842</v>
      </c>
      <c r="I172" s="192">
        <f>'Working paper'!R173</f>
        <v>16376.64</v>
      </c>
      <c r="J172" s="192">
        <f>'Working paper'!T173</f>
        <v>1399.3600000000006</v>
      </c>
    </row>
    <row r="173" spans="1:10" x14ac:dyDescent="0.25">
      <c r="A173" s="37"/>
      <c r="C173" s="9"/>
      <c r="D173" s="10"/>
      <c r="E173" s="10" t="s">
        <v>52</v>
      </c>
      <c r="F173" s="10"/>
      <c r="G173" s="193"/>
      <c r="H173" s="194"/>
      <c r="I173" s="193"/>
      <c r="J173" s="193"/>
    </row>
    <row r="174" spans="1:10" x14ac:dyDescent="0.25">
      <c r="A174" s="15">
        <v>0</v>
      </c>
      <c r="C174" s="13"/>
      <c r="D174" s="14"/>
      <c r="E174" s="14"/>
      <c r="F174" s="14" t="s">
        <v>56</v>
      </c>
      <c r="G174" s="192">
        <f>'Working paper'!G175</f>
        <v>300</v>
      </c>
      <c r="H174" s="195">
        <f>'Working paper'!S175</f>
        <v>0</v>
      </c>
      <c r="I174" s="192">
        <f>'Working paper'!R175</f>
        <v>0</v>
      </c>
      <c r="J174" s="192">
        <f>'Working paper'!T175</f>
        <v>300</v>
      </c>
    </row>
    <row r="175" spans="1:10" x14ac:dyDescent="0.25">
      <c r="A175" s="37"/>
      <c r="C175" s="12"/>
      <c r="E175" t="s">
        <v>13</v>
      </c>
      <c r="G175" s="193"/>
      <c r="H175" s="194"/>
      <c r="I175" s="193"/>
      <c r="J175" s="193"/>
    </row>
    <row r="176" spans="1:10" x14ac:dyDescent="0.25">
      <c r="A176" s="56">
        <f>'Working paper'!A177</f>
        <v>904</v>
      </c>
      <c r="C176" s="13"/>
      <c r="D176" s="14"/>
      <c r="E176" s="14"/>
      <c r="F176" s="26" t="s">
        <v>80</v>
      </c>
      <c r="G176" s="192">
        <f>'Working paper'!G177</f>
        <v>950</v>
      </c>
      <c r="H176" s="195">
        <f>'Working paper'!S177</f>
        <v>900</v>
      </c>
      <c r="I176" s="192">
        <f>'Working paper'!R177</f>
        <v>900</v>
      </c>
      <c r="J176" s="192">
        <f>'Working paper'!T177</f>
        <v>50</v>
      </c>
    </row>
    <row r="177" spans="1:10" x14ac:dyDescent="0.25">
      <c r="A177" s="57">
        <f>'Working paper'!A178</f>
        <v>247</v>
      </c>
      <c r="C177" s="12"/>
      <c r="F177" t="s">
        <v>199</v>
      </c>
      <c r="G177" s="193">
        <v>0</v>
      </c>
      <c r="H177" s="194">
        <v>239</v>
      </c>
      <c r="I177" s="193">
        <f>'Working paper'!R180</f>
        <v>505</v>
      </c>
      <c r="J177" s="193">
        <f>'Working paper'!T180</f>
        <v>-505</v>
      </c>
    </row>
    <row r="178" spans="1:10" x14ac:dyDescent="0.25">
      <c r="A178" s="56">
        <f>'Working paper'!A179</f>
        <v>488</v>
      </c>
      <c r="C178" s="13"/>
      <c r="D178" s="14"/>
      <c r="E178" s="14"/>
      <c r="F178" s="14" t="s">
        <v>81</v>
      </c>
      <c r="G178" s="193">
        <f>'Working paper'!G179</f>
        <v>512</v>
      </c>
      <c r="H178" s="194">
        <f>'Working paper'!S179</f>
        <v>508</v>
      </c>
      <c r="I178" s="193">
        <f>'Working paper'!R179</f>
        <v>508</v>
      </c>
      <c r="J178" s="193">
        <f>'Working paper'!T179</f>
        <v>4</v>
      </c>
    </row>
    <row r="179" spans="1:10" x14ac:dyDescent="0.25">
      <c r="A179" s="55">
        <f>SUM(A172:A178)</f>
        <v>16245</v>
      </c>
      <c r="C179" s="24"/>
      <c r="D179" s="34"/>
      <c r="E179" s="34"/>
      <c r="F179" s="34" t="s">
        <v>25</v>
      </c>
      <c r="G179" s="190">
        <f t="shared" ref="G179:J179" si="17">SUM(G172:G178)</f>
        <v>19538</v>
      </c>
      <c r="H179" s="190">
        <f>SUM(H172:H178)</f>
        <v>18489</v>
      </c>
      <c r="I179" s="190">
        <f t="shared" si="17"/>
        <v>18289.64</v>
      </c>
      <c r="J179" s="190">
        <f t="shared" si="17"/>
        <v>1248.3600000000006</v>
      </c>
    </row>
    <row r="180" spans="1:10" x14ac:dyDescent="0.25">
      <c r="A180" s="37"/>
      <c r="C180" s="12"/>
      <c r="D180" t="s">
        <v>26</v>
      </c>
      <c r="G180" s="193"/>
      <c r="H180" s="194"/>
      <c r="I180" s="193"/>
      <c r="J180" s="193"/>
    </row>
    <row r="181" spans="1:10" x14ac:dyDescent="0.25">
      <c r="A181" s="37"/>
      <c r="C181" s="12"/>
      <c r="E181" t="s">
        <v>77</v>
      </c>
      <c r="G181" s="193"/>
      <c r="H181" s="194"/>
      <c r="I181" s="193"/>
      <c r="J181" s="193"/>
    </row>
    <row r="182" spans="1:10" x14ac:dyDescent="0.25">
      <c r="A182" s="56">
        <f>'Working paper'!A184</f>
        <v>-5005</v>
      </c>
      <c r="C182" s="13"/>
      <c r="D182" s="14"/>
      <c r="E182" s="14"/>
      <c r="F182" s="14" t="s">
        <v>82</v>
      </c>
      <c r="G182" s="210">
        <f>'Working paper'!G184</f>
        <v>-5120</v>
      </c>
      <c r="H182" s="211">
        <f>'Working paper'!S184</f>
        <v>-5049</v>
      </c>
      <c r="I182" s="193">
        <f>'Working paper'!R184</f>
        <v>-5049</v>
      </c>
      <c r="J182" s="192">
        <f>'Working paper'!T184</f>
        <v>-71</v>
      </c>
    </row>
    <row r="183" spans="1:10" x14ac:dyDescent="0.25">
      <c r="A183" s="55">
        <f>SUM(A181:A182)</f>
        <v>-5005</v>
      </c>
      <c r="C183" s="24"/>
      <c r="D183" s="34"/>
      <c r="E183" s="34"/>
      <c r="F183" s="34" t="s">
        <v>69</v>
      </c>
      <c r="G183" s="190">
        <f t="shared" ref="G183:J183" si="18">SUM(G181:G182)</f>
        <v>-5120</v>
      </c>
      <c r="H183" s="190">
        <f>SUM(H181:H182)</f>
        <v>-5049</v>
      </c>
      <c r="I183" s="190">
        <f t="shared" si="18"/>
        <v>-5049</v>
      </c>
      <c r="J183" s="190">
        <f t="shared" si="18"/>
        <v>-71</v>
      </c>
    </row>
    <row r="184" spans="1:10" ht="15.75" thickBot="1" x14ac:dyDescent="0.3">
      <c r="A184" s="242">
        <f>SUM(A179+A183)</f>
        <v>11240</v>
      </c>
      <c r="C184" s="182"/>
      <c r="D184" s="180"/>
      <c r="E184" s="180"/>
      <c r="F184" s="184" t="s">
        <v>28</v>
      </c>
      <c r="G184" s="191">
        <f t="shared" ref="G184:J184" si="19">SUM(G179+G183)</f>
        <v>14418</v>
      </c>
      <c r="H184" s="191">
        <f>SUM(H179+H183)</f>
        <v>13440</v>
      </c>
      <c r="I184" s="191">
        <f t="shared" si="19"/>
        <v>13240.64</v>
      </c>
      <c r="J184" s="191">
        <f t="shared" si="19"/>
        <v>1177.3600000000006</v>
      </c>
    </row>
    <row r="185" spans="1:10" ht="15.75" thickTop="1" x14ac:dyDescent="0.25">
      <c r="J185" s="75"/>
    </row>
    <row r="186" spans="1:10" x14ac:dyDescent="0.25">
      <c r="J186" s="75"/>
    </row>
    <row r="187" spans="1:10" x14ac:dyDescent="0.25">
      <c r="A187" s="113" t="s">
        <v>0</v>
      </c>
      <c r="C187" s="2"/>
      <c r="D187" s="3"/>
      <c r="E187" s="3"/>
      <c r="F187" s="3"/>
      <c r="G187" s="60" t="s">
        <v>125</v>
      </c>
      <c r="H187" s="60" t="s">
        <v>125</v>
      </c>
      <c r="I187" s="60" t="s">
        <v>125</v>
      </c>
      <c r="J187" s="345" t="s">
        <v>125</v>
      </c>
    </row>
    <row r="188" spans="1:10" x14ac:dyDescent="0.25">
      <c r="A188" s="76"/>
      <c r="C188" s="4"/>
      <c r="D188" s="1"/>
      <c r="E188" s="1"/>
      <c r="F188" s="1"/>
      <c r="G188" s="76"/>
      <c r="H188" s="76" t="s">
        <v>2</v>
      </c>
      <c r="I188" s="76" t="s">
        <v>120</v>
      </c>
      <c r="J188" s="314" t="s">
        <v>237</v>
      </c>
    </row>
    <row r="189" spans="1:10" x14ac:dyDescent="0.25">
      <c r="A189" s="114" t="s">
        <v>1</v>
      </c>
      <c r="C189" s="7"/>
      <c r="D189" s="8"/>
      <c r="E189" s="8"/>
      <c r="F189" s="8"/>
      <c r="G189" s="25" t="s">
        <v>3</v>
      </c>
      <c r="H189" s="25" t="s">
        <v>4</v>
      </c>
      <c r="I189" s="25" t="s">
        <v>121</v>
      </c>
      <c r="J189" s="346" t="s">
        <v>239</v>
      </c>
    </row>
    <row r="190" spans="1:10" x14ac:dyDescent="0.25">
      <c r="A190" s="76" t="s">
        <v>5</v>
      </c>
      <c r="C190" s="9" t="s">
        <v>83</v>
      </c>
      <c r="D190" s="10"/>
      <c r="E190" s="10"/>
      <c r="F190" s="10"/>
      <c r="G190" s="58" t="s">
        <v>5</v>
      </c>
      <c r="H190" s="58" t="s">
        <v>5</v>
      </c>
      <c r="I190" s="58" t="s">
        <v>5</v>
      </c>
      <c r="J190" s="61" t="s">
        <v>5</v>
      </c>
    </row>
    <row r="191" spans="1:10" x14ac:dyDescent="0.25">
      <c r="A191" s="5"/>
      <c r="C191" s="12"/>
      <c r="D191" t="s">
        <v>7</v>
      </c>
      <c r="G191" s="58"/>
      <c r="H191" s="59"/>
      <c r="I191" s="58"/>
      <c r="J191" s="58"/>
    </row>
    <row r="192" spans="1:10" x14ac:dyDescent="0.25">
      <c r="A192" s="231">
        <f>'Working paper'!A194</f>
        <v>962</v>
      </c>
      <c r="C192" s="13"/>
      <c r="D192" s="14"/>
      <c r="E192" s="26" t="s">
        <v>84</v>
      </c>
      <c r="F192" s="26"/>
      <c r="G192" s="192">
        <v>0</v>
      </c>
      <c r="H192" s="197">
        <f>'Working paper'!S194</f>
        <v>0</v>
      </c>
      <c r="I192" s="192">
        <f>'Working paper'!R194</f>
        <v>0</v>
      </c>
      <c r="J192" s="192">
        <v>0</v>
      </c>
    </row>
    <row r="193" spans="1:10" x14ac:dyDescent="0.25">
      <c r="A193" s="239">
        <f>'Working paper'!A195</f>
        <v>-2825</v>
      </c>
      <c r="C193" s="13"/>
      <c r="D193" s="14"/>
      <c r="E193" s="33" t="s">
        <v>85</v>
      </c>
      <c r="F193" s="26"/>
      <c r="G193" s="193">
        <v>0</v>
      </c>
      <c r="H193" s="197">
        <f>'Working paper'!S195</f>
        <v>15</v>
      </c>
      <c r="I193" s="199">
        <f>'Working paper'!R195</f>
        <v>100</v>
      </c>
      <c r="J193" s="192">
        <f>'Working paper'!T195</f>
        <v>-100</v>
      </c>
    </row>
    <row r="194" spans="1:10" x14ac:dyDescent="0.25">
      <c r="A194" s="239">
        <f>'Working paper'!A196</f>
        <v>37068</v>
      </c>
      <c r="C194" s="13"/>
      <c r="D194" s="14"/>
      <c r="E194" s="36" t="s">
        <v>86</v>
      </c>
      <c r="F194" s="26"/>
      <c r="G194" s="199">
        <v>0</v>
      </c>
      <c r="H194" s="197">
        <v>0</v>
      </c>
      <c r="I194" s="199">
        <f>'Working paper'!R196</f>
        <v>0</v>
      </c>
      <c r="J194" s="192">
        <v>0</v>
      </c>
    </row>
    <row r="195" spans="1:10" x14ac:dyDescent="0.25">
      <c r="A195" s="239">
        <f>'Working paper'!A197</f>
        <v>408</v>
      </c>
      <c r="C195" s="13"/>
      <c r="D195" s="14"/>
      <c r="E195" s="36" t="s">
        <v>87</v>
      </c>
      <c r="F195" s="26"/>
      <c r="G195" s="199">
        <v>0</v>
      </c>
      <c r="H195" s="197">
        <v>0</v>
      </c>
      <c r="I195" s="199">
        <f>'Working paper'!R197</f>
        <v>0</v>
      </c>
      <c r="J195" s="192"/>
    </row>
    <row r="196" spans="1:10" x14ac:dyDescent="0.25">
      <c r="A196" s="239">
        <f>'Working paper'!A198</f>
        <v>2915</v>
      </c>
      <c r="C196" s="13"/>
      <c r="D196" s="14"/>
      <c r="E196" s="36" t="s">
        <v>88</v>
      </c>
      <c r="F196" s="26"/>
      <c r="G196" s="199">
        <v>0</v>
      </c>
      <c r="H196" s="197">
        <v>0</v>
      </c>
      <c r="I196" s="199">
        <f>'Working paper'!R198</f>
        <v>0</v>
      </c>
      <c r="J196" s="192"/>
    </row>
    <row r="197" spans="1:10" x14ac:dyDescent="0.25">
      <c r="A197" s="239">
        <f>'Working paper'!A199</f>
        <v>-169</v>
      </c>
      <c r="C197" s="13"/>
      <c r="D197" s="14"/>
      <c r="E197" s="26" t="s">
        <v>89</v>
      </c>
      <c r="F197" s="26"/>
      <c r="G197" s="199">
        <f>'Working paper'!G199</f>
        <v>500</v>
      </c>
      <c r="H197" s="212">
        <f>'Working paper'!S199</f>
        <v>833</v>
      </c>
      <c r="I197" s="199">
        <f>'Working paper'!R199</f>
        <v>833</v>
      </c>
      <c r="J197" s="192">
        <f>'Working paper'!T199</f>
        <v>-333</v>
      </c>
    </row>
    <row r="198" spans="1:10" x14ac:dyDescent="0.25">
      <c r="A198" s="239">
        <v>977</v>
      </c>
      <c r="C198" s="13"/>
      <c r="D198" s="14"/>
      <c r="E198" s="26" t="s">
        <v>137</v>
      </c>
      <c r="F198" s="26"/>
      <c r="G198" s="199">
        <v>0</v>
      </c>
      <c r="H198" s="212">
        <f>'Working paper'!S200</f>
        <v>0</v>
      </c>
      <c r="I198" s="199">
        <f>'Working paper'!R200</f>
        <v>0</v>
      </c>
      <c r="J198" s="192"/>
    </row>
    <row r="199" spans="1:10" x14ac:dyDescent="0.25">
      <c r="A199" s="224">
        <v>0</v>
      </c>
      <c r="C199" s="13"/>
      <c r="D199" s="14"/>
      <c r="E199" s="26" t="s">
        <v>200</v>
      </c>
      <c r="F199" s="26"/>
      <c r="G199" s="199">
        <f>'Working paper'!G201</f>
        <v>1200</v>
      </c>
      <c r="H199" s="212">
        <f>'Working paper'!S201</f>
        <v>1200</v>
      </c>
      <c r="I199" s="199">
        <f>'Working paper'!R201</f>
        <v>0</v>
      </c>
      <c r="J199" s="192">
        <f>'Working paper'!T201</f>
        <v>1200</v>
      </c>
    </row>
    <row r="200" spans="1:10" x14ac:dyDescent="0.25">
      <c r="A200" s="224">
        <v>0</v>
      </c>
      <c r="C200" s="13"/>
      <c r="D200" s="14"/>
      <c r="E200" s="26" t="s">
        <v>128</v>
      </c>
      <c r="F200" s="26"/>
      <c r="G200" s="199">
        <f>'Working paper'!G202</f>
        <v>500</v>
      </c>
      <c r="H200" s="212">
        <f>'Working paper'!S202</f>
        <v>460</v>
      </c>
      <c r="I200" s="199">
        <f>'Working paper'!R202</f>
        <v>460</v>
      </c>
      <c r="J200" s="192">
        <f>'Working paper'!T202</f>
        <v>40</v>
      </c>
    </row>
    <row r="201" spans="1:10" x14ac:dyDescent="0.25">
      <c r="A201" s="224">
        <v>0</v>
      </c>
      <c r="C201" s="13"/>
      <c r="D201" s="14"/>
      <c r="E201" s="26" t="s">
        <v>129</v>
      </c>
      <c r="F201" s="26"/>
      <c r="G201" s="199">
        <f>'Working paper'!G203</f>
        <v>16000</v>
      </c>
      <c r="H201" s="212">
        <f>'Working paper'!S203</f>
        <v>0</v>
      </c>
      <c r="I201" s="199">
        <f>'Working paper'!R203</f>
        <v>16000</v>
      </c>
      <c r="J201" s="192"/>
    </row>
    <row r="202" spans="1:10" x14ac:dyDescent="0.25">
      <c r="A202" s="224">
        <v>0</v>
      </c>
      <c r="C202" s="13"/>
      <c r="D202" s="14"/>
      <c r="E202" s="36" t="s">
        <v>181</v>
      </c>
      <c r="F202" s="32"/>
      <c r="G202" s="203">
        <v>0</v>
      </c>
      <c r="H202" s="203">
        <v>0</v>
      </c>
      <c r="I202" s="203">
        <v>0</v>
      </c>
      <c r="J202" s="192"/>
    </row>
    <row r="203" spans="1:10" x14ac:dyDescent="0.25">
      <c r="A203" s="224">
        <v>0</v>
      </c>
      <c r="C203" s="13"/>
      <c r="D203" s="14"/>
      <c r="E203" s="26" t="s">
        <v>182</v>
      </c>
      <c r="F203" s="26"/>
      <c r="G203" s="203">
        <v>0</v>
      </c>
      <c r="H203" s="203">
        <v>0</v>
      </c>
      <c r="I203" s="203">
        <v>0</v>
      </c>
      <c r="J203" s="192"/>
    </row>
    <row r="204" spans="1:10" x14ac:dyDescent="0.25">
      <c r="A204" s="224">
        <v>0</v>
      </c>
      <c r="C204" s="13"/>
      <c r="D204" s="14"/>
      <c r="E204" s="26" t="s">
        <v>183</v>
      </c>
      <c r="F204" s="26"/>
      <c r="G204" s="203">
        <v>0</v>
      </c>
      <c r="H204" s="203">
        <v>0</v>
      </c>
      <c r="I204" s="203">
        <v>0</v>
      </c>
      <c r="J204" s="192"/>
    </row>
    <row r="205" spans="1:10" x14ac:dyDescent="0.25">
      <c r="A205" s="224">
        <v>0</v>
      </c>
      <c r="C205" s="13"/>
      <c r="D205" s="14"/>
      <c r="E205" s="26" t="s">
        <v>201</v>
      </c>
      <c r="F205" s="26"/>
      <c r="G205" s="203">
        <v>0</v>
      </c>
      <c r="H205" s="203">
        <v>0</v>
      </c>
      <c r="I205" s="203">
        <v>0</v>
      </c>
      <c r="J205" s="192"/>
    </row>
    <row r="206" spans="1:10" x14ac:dyDescent="0.25">
      <c r="A206" s="224">
        <v>0</v>
      </c>
      <c r="C206" s="13"/>
      <c r="D206" s="14"/>
      <c r="E206" s="26" t="s">
        <v>185</v>
      </c>
      <c r="F206" s="26"/>
      <c r="G206" s="203">
        <v>0</v>
      </c>
      <c r="H206" s="203">
        <v>0</v>
      </c>
      <c r="I206" s="203">
        <v>0</v>
      </c>
      <c r="J206" s="192"/>
    </row>
    <row r="207" spans="1:10" x14ac:dyDescent="0.25">
      <c r="A207" s="224">
        <v>0</v>
      </c>
      <c r="C207" s="13"/>
      <c r="D207" s="14"/>
      <c r="E207" s="26" t="s">
        <v>189</v>
      </c>
      <c r="F207" s="26"/>
      <c r="G207" s="203">
        <v>0</v>
      </c>
      <c r="H207" s="203">
        <v>0</v>
      </c>
      <c r="I207" s="203">
        <v>0</v>
      </c>
      <c r="J207" s="192"/>
    </row>
    <row r="208" spans="1:10" x14ac:dyDescent="0.25">
      <c r="A208" s="241">
        <f>SUM(A192:A201)</f>
        <v>39336</v>
      </c>
      <c r="C208" s="13"/>
      <c r="D208" s="14"/>
      <c r="E208" s="32"/>
      <c r="F208" s="34" t="s">
        <v>25</v>
      </c>
      <c r="G208" s="190">
        <f>SUM(G192:G206)</f>
        <v>18200</v>
      </c>
      <c r="H208" s="190">
        <f>SUM(H192:H201)</f>
        <v>2508</v>
      </c>
      <c r="I208" s="190">
        <f>SUM(I192:I201)</f>
        <v>17393</v>
      </c>
      <c r="J208" s="190">
        <f>SUM(J192:J207)</f>
        <v>807</v>
      </c>
    </row>
    <row r="209" spans="1:10" x14ac:dyDescent="0.25">
      <c r="A209" s="238">
        <v>0</v>
      </c>
      <c r="C209" s="40"/>
      <c r="D209" s="32" t="s">
        <v>26</v>
      </c>
      <c r="E209" s="20"/>
      <c r="F209" s="153"/>
      <c r="G209" s="193">
        <v>0</v>
      </c>
      <c r="H209" s="194">
        <v>0</v>
      </c>
      <c r="I209" s="193">
        <f>'Working paper'!R211</f>
        <v>0</v>
      </c>
      <c r="J209" s="192"/>
    </row>
    <row r="210" spans="1:10" x14ac:dyDescent="0.25">
      <c r="A210" s="240">
        <f>SUM(A209:A209)</f>
        <v>0</v>
      </c>
      <c r="C210" s="13"/>
      <c r="D210" s="14"/>
      <c r="E210" s="34"/>
      <c r="F210" s="34" t="s">
        <v>69</v>
      </c>
      <c r="G210" s="190">
        <f>SUM(G209:G209)</f>
        <v>0</v>
      </c>
      <c r="H210" s="190">
        <f>SUM(H209:H209)</f>
        <v>0</v>
      </c>
      <c r="I210" s="190">
        <f>'Working paper'!R212</f>
        <v>0</v>
      </c>
      <c r="J210" s="190"/>
    </row>
    <row r="211" spans="1:10" ht="15.75" thickBot="1" x14ac:dyDescent="0.3">
      <c r="A211" s="232">
        <f>SUM(A208+A210)</f>
        <v>39336</v>
      </c>
      <c r="C211" s="182"/>
      <c r="D211" s="180"/>
      <c r="E211" s="180"/>
      <c r="F211" s="184" t="s">
        <v>28</v>
      </c>
      <c r="G211" s="209">
        <f>SUM(G208+G210)</f>
        <v>18200</v>
      </c>
      <c r="H211" s="209">
        <f>SUM(H208+H210)</f>
        <v>2508</v>
      </c>
      <c r="I211" s="209">
        <f t="shared" ref="I211" si="20">SUM(I208+I210)</f>
        <v>17393</v>
      </c>
      <c r="J211" s="209">
        <f t="shared" ref="J211" si="21">SUM(J208+J210)</f>
        <v>807</v>
      </c>
    </row>
    <row r="212" spans="1:10" ht="15.75" thickTop="1" x14ac:dyDescent="0.25">
      <c r="I212" s="77"/>
      <c r="J212" s="77"/>
    </row>
    <row r="213" spans="1:10" x14ac:dyDescent="0.25">
      <c r="I213" s="77"/>
      <c r="J213" s="77"/>
    </row>
    <row r="214" spans="1:10" x14ac:dyDescent="0.25">
      <c r="A214" s="113" t="s">
        <v>0</v>
      </c>
      <c r="C214" s="2"/>
      <c r="D214" s="3"/>
      <c r="E214" s="3"/>
      <c r="F214" s="3"/>
      <c r="G214" s="60" t="s">
        <v>125</v>
      </c>
      <c r="H214" s="60" t="s">
        <v>125</v>
      </c>
      <c r="I214" s="60" t="s">
        <v>125</v>
      </c>
      <c r="J214" s="345" t="s">
        <v>125</v>
      </c>
    </row>
    <row r="215" spans="1:10" x14ac:dyDescent="0.25">
      <c r="A215" s="76"/>
      <c r="C215" s="4"/>
      <c r="D215" s="1"/>
      <c r="E215" s="1"/>
      <c r="F215" s="1"/>
      <c r="G215" s="76"/>
      <c r="H215" s="76" t="s">
        <v>2</v>
      </c>
      <c r="I215" s="76" t="s">
        <v>120</v>
      </c>
      <c r="J215" s="314" t="s">
        <v>237</v>
      </c>
    </row>
    <row r="216" spans="1:10" x14ac:dyDescent="0.25">
      <c r="A216" s="114" t="s">
        <v>1</v>
      </c>
      <c r="C216" s="7"/>
      <c r="D216" s="8"/>
      <c r="E216" s="8"/>
      <c r="F216" s="8"/>
      <c r="G216" s="25" t="s">
        <v>3</v>
      </c>
      <c r="H216" s="25" t="s">
        <v>4</v>
      </c>
      <c r="I216" s="25" t="s">
        <v>121</v>
      </c>
      <c r="J216" s="346" t="s">
        <v>239</v>
      </c>
    </row>
    <row r="217" spans="1:10" x14ac:dyDescent="0.25">
      <c r="A217" s="76" t="s">
        <v>5</v>
      </c>
      <c r="C217" s="9" t="s">
        <v>90</v>
      </c>
      <c r="D217" s="10"/>
      <c r="E217" s="10"/>
      <c r="F217" s="10"/>
      <c r="G217" s="27" t="s">
        <v>5</v>
      </c>
      <c r="H217" s="27" t="s">
        <v>5</v>
      </c>
      <c r="I217" s="27" t="s">
        <v>5</v>
      </c>
      <c r="J217" s="134" t="s">
        <v>5</v>
      </c>
    </row>
    <row r="218" spans="1:10" x14ac:dyDescent="0.25">
      <c r="A218" s="5"/>
      <c r="C218" s="12"/>
      <c r="D218" t="s">
        <v>7</v>
      </c>
      <c r="G218" s="76"/>
      <c r="I218" s="119"/>
      <c r="J218" s="119"/>
    </row>
    <row r="219" spans="1:10" x14ac:dyDescent="0.25">
      <c r="A219" s="16"/>
      <c r="C219" s="13"/>
      <c r="D219" s="14"/>
      <c r="E219" s="14" t="s">
        <v>91</v>
      </c>
      <c r="F219" s="14"/>
      <c r="G219" s="213">
        <f>'Working paper'!G221</f>
        <v>1000</v>
      </c>
      <c r="H219" s="213">
        <f>'Working paper'!S221</f>
        <v>1000</v>
      </c>
      <c r="I219" s="192">
        <f>'Working paper'!R221</f>
        <v>500</v>
      </c>
      <c r="J219" s="214">
        <f>'Working paper'!T221</f>
        <v>500</v>
      </c>
    </row>
    <row r="220" spans="1:10" x14ac:dyDescent="0.25">
      <c r="A220" s="39"/>
      <c r="C220" s="12"/>
      <c r="G220" s="215"/>
      <c r="H220" s="217"/>
      <c r="I220" s="216"/>
      <c r="J220" s="216"/>
    </row>
    <row r="221" spans="1:10" x14ac:dyDescent="0.25">
      <c r="A221" s="234">
        <v>2240</v>
      </c>
      <c r="B221" s="227"/>
      <c r="C221" s="13"/>
      <c r="D221" s="14"/>
      <c r="E221" s="14" t="s">
        <v>92</v>
      </c>
      <c r="F221" s="14"/>
      <c r="G221" s="213">
        <f>'Working paper'!G223</f>
        <v>1600</v>
      </c>
      <c r="H221" s="213">
        <f>'Working paper'!S223</f>
        <v>5500</v>
      </c>
      <c r="I221" s="214">
        <f>'Working paper'!R223</f>
        <v>6765</v>
      </c>
      <c r="J221" s="214">
        <f>'Working paper'!T223</f>
        <v>-5165</v>
      </c>
    </row>
    <row r="222" spans="1:10" x14ac:dyDescent="0.25">
      <c r="A222" s="235"/>
      <c r="B222" s="227"/>
      <c r="C222" s="12"/>
      <c r="G222" s="215"/>
      <c r="H222" s="217"/>
      <c r="I222" s="216"/>
      <c r="J222" s="216"/>
    </row>
    <row r="223" spans="1:10" x14ac:dyDescent="0.25">
      <c r="A223" s="234">
        <v>5500</v>
      </c>
      <c r="B223" s="227"/>
      <c r="C223" s="13"/>
      <c r="D223" s="14"/>
      <c r="E223" s="26" t="s">
        <v>93</v>
      </c>
      <c r="F223" s="14"/>
      <c r="G223" s="213">
        <f>'Working paper'!G225</f>
        <v>6100</v>
      </c>
      <c r="H223" s="213">
        <f>'Working paper'!S225</f>
        <v>6100</v>
      </c>
      <c r="I223" s="224">
        <f>'Working paper'!R225</f>
        <v>6230</v>
      </c>
      <c r="J223" s="214">
        <f>'Working paper'!T225</f>
        <v>-130</v>
      </c>
    </row>
    <row r="224" spans="1:10" x14ac:dyDescent="0.25">
      <c r="A224" s="236">
        <v>22000</v>
      </c>
      <c r="B224" s="227"/>
      <c r="C224" s="12"/>
      <c r="E224" s="33" t="s">
        <v>94</v>
      </c>
      <c r="G224" s="218">
        <f>'Working paper'!G226</f>
        <v>23000</v>
      </c>
      <c r="H224" s="218">
        <f>'Working paper'!S226</f>
        <v>23000</v>
      </c>
      <c r="I224" s="219">
        <f>'Working paper'!R226</f>
        <v>23000</v>
      </c>
      <c r="J224" s="219">
        <f>'Working paper'!T226</f>
        <v>0</v>
      </c>
    </row>
    <row r="225" spans="1:10" x14ac:dyDescent="0.25">
      <c r="A225" s="234">
        <v>6253</v>
      </c>
      <c r="B225" s="227"/>
      <c r="C225" s="40"/>
      <c r="D225" s="32"/>
      <c r="E225" s="32" t="s">
        <v>55</v>
      </c>
      <c r="F225" s="32"/>
      <c r="G225" s="213">
        <f>'Working paper'!G227</f>
        <v>6500</v>
      </c>
      <c r="H225" s="218">
        <f>'Working paper'!S227</f>
        <v>7852</v>
      </c>
      <c r="I225" s="219">
        <f>'Working paper'!R227</f>
        <v>6252</v>
      </c>
      <c r="J225" s="219">
        <f>'Working paper'!T227</f>
        <v>248</v>
      </c>
    </row>
    <row r="226" spans="1:10" x14ac:dyDescent="0.25">
      <c r="A226" s="234">
        <v>6000</v>
      </c>
      <c r="B226" s="227"/>
      <c r="C226" s="21"/>
      <c r="D226" s="10"/>
      <c r="E226" s="10" t="s">
        <v>194</v>
      </c>
      <c r="F226" s="52"/>
      <c r="G226" s="213">
        <f>'Working paper'!G228</f>
        <v>6000</v>
      </c>
      <c r="H226" s="213">
        <f>'Working paper'!S228</f>
        <v>6000</v>
      </c>
      <c r="I226" s="220">
        <f>'Working paper'!R228</f>
        <v>6000</v>
      </c>
      <c r="J226" s="216">
        <f>'Working paper'!T228</f>
        <v>0</v>
      </c>
    </row>
    <row r="227" spans="1:10" x14ac:dyDescent="0.25">
      <c r="A227" s="237">
        <f>SUM(A218:A226)</f>
        <v>41993</v>
      </c>
      <c r="B227" s="227"/>
      <c r="C227" s="19"/>
      <c r="D227" s="20"/>
      <c r="E227" s="32"/>
      <c r="F227" s="34" t="s">
        <v>25</v>
      </c>
      <c r="G227" s="221">
        <f>SUM(G219:G226)</f>
        <v>44200</v>
      </c>
      <c r="H227" s="221">
        <f>SUM(H219:H226)</f>
        <v>49452</v>
      </c>
      <c r="I227" s="221">
        <f t="shared" ref="I227:J227" si="22">SUM(I219:I226)</f>
        <v>48747</v>
      </c>
      <c r="J227" s="221">
        <f t="shared" si="22"/>
        <v>-4547</v>
      </c>
    </row>
    <row r="228" spans="1:10" x14ac:dyDescent="0.25">
      <c r="A228" s="238"/>
      <c r="B228" s="227"/>
      <c r="C228" s="12"/>
      <c r="D228" t="s">
        <v>26</v>
      </c>
      <c r="E228" s="41"/>
      <c r="F228" s="41"/>
      <c r="G228" s="222"/>
      <c r="H228" s="217"/>
      <c r="I228" s="216"/>
      <c r="J228" s="216"/>
    </row>
    <row r="229" spans="1:10" x14ac:dyDescent="0.25">
      <c r="A229" s="258">
        <v>-5292</v>
      </c>
      <c r="B229" s="227"/>
      <c r="C229" s="13"/>
      <c r="D229" s="14"/>
      <c r="E229" s="26" t="s">
        <v>122</v>
      </c>
      <c r="G229" s="197">
        <f>'Working paper'!G231</f>
        <v>-6500</v>
      </c>
      <c r="H229" s="195">
        <f>'Working paper'!S231</f>
        <v>-4877</v>
      </c>
      <c r="I229" s="192">
        <f>'Working paper'!R231</f>
        <v>-3792</v>
      </c>
      <c r="J229" s="192">
        <f>'Working paper'!T231</f>
        <v>-2708</v>
      </c>
    </row>
    <row r="230" spans="1:10" x14ac:dyDescent="0.25">
      <c r="A230" s="259">
        <v>-749</v>
      </c>
      <c r="B230" s="227"/>
      <c r="C230" s="40"/>
      <c r="D230" s="32"/>
      <c r="E230" s="36" t="s">
        <v>95</v>
      </c>
      <c r="F230" s="32"/>
      <c r="G230" s="251">
        <f>'Working paper'!G232</f>
        <v>-800</v>
      </c>
      <c r="H230" s="195">
        <f>'Working paper'!S232</f>
        <v>-645</v>
      </c>
      <c r="I230" s="199">
        <f>'Working paper'!R232</f>
        <v>-645</v>
      </c>
      <c r="J230" s="199">
        <f>'Working paper'!T232</f>
        <v>-155</v>
      </c>
    </row>
    <row r="231" spans="1:10" x14ac:dyDescent="0.25">
      <c r="A231" s="258">
        <v>-28780</v>
      </c>
      <c r="B231" s="227"/>
      <c r="C231" s="12"/>
      <c r="E231" s="36" t="s">
        <v>191</v>
      </c>
      <c r="G231" s="197">
        <f>'Working paper'!G233</f>
        <v>-32000</v>
      </c>
      <c r="H231" s="195">
        <f>'Working paper'!S233</f>
        <v>-32000</v>
      </c>
      <c r="I231" s="193">
        <f>'Working paper'!R233</f>
        <v>-28920</v>
      </c>
      <c r="J231" s="192">
        <f>'Working paper'!T233</f>
        <v>-3080</v>
      </c>
    </row>
    <row r="232" spans="1:10" x14ac:dyDescent="0.25">
      <c r="A232" s="260">
        <f>SUM(A229:A231)</f>
        <v>-34821</v>
      </c>
      <c r="B232" s="227"/>
      <c r="C232" s="19"/>
      <c r="D232" s="20"/>
      <c r="F232" s="20" t="s">
        <v>69</v>
      </c>
      <c r="G232" s="190">
        <f>SUM(G229:G231)</f>
        <v>-39300</v>
      </c>
      <c r="H232" s="190">
        <f>SUM(H229:H231)</f>
        <v>-37522</v>
      </c>
      <c r="I232" s="190">
        <f t="shared" ref="I232" si="23">SUM(I229:I231)</f>
        <v>-33357</v>
      </c>
      <c r="J232" s="190">
        <f>'Working paper'!T234</f>
        <v>-5943</v>
      </c>
    </row>
    <row r="233" spans="1:10" ht="15.75" thickBot="1" x14ac:dyDescent="0.3">
      <c r="A233" s="242">
        <f>SUM(A227+A232)</f>
        <v>7172</v>
      </c>
      <c r="B233" s="227"/>
      <c r="C233" s="182"/>
      <c r="D233" s="180"/>
      <c r="E233" s="183"/>
      <c r="F233" s="181" t="s">
        <v>28</v>
      </c>
      <c r="G233" s="261">
        <f t="shared" ref="G233:I233" si="24">SUM(G227+G232)</f>
        <v>4900</v>
      </c>
      <c r="H233" s="261">
        <f>SUM(H227+H232)</f>
        <v>11930</v>
      </c>
      <c r="I233" s="261">
        <f t="shared" si="24"/>
        <v>15390</v>
      </c>
      <c r="J233" s="261">
        <f t="shared" ref="J233" si="25">SUM(J227+J232)</f>
        <v>-10490</v>
      </c>
    </row>
    <row r="234" spans="1:10" ht="15.75" thickTop="1" x14ac:dyDescent="0.25">
      <c r="J234" s="75"/>
    </row>
    <row r="235" spans="1:10" x14ac:dyDescent="0.25">
      <c r="C235" t="s">
        <v>96</v>
      </c>
      <c r="J235" s="75"/>
    </row>
    <row r="236" spans="1:10" x14ac:dyDescent="0.25">
      <c r="J236" s="75"/>
    </row>
    <row r="237" spans="1:10" x14ac:dyDescent="0.25">
      <c r="A237" s="44" t="s">
        <v>0</v>
      </c>
      <c r="C237" s="2"/>
      <c r="D237" s="3"/>
      <c r="E237" s="3"/>
      <c r="F237" s="3"/>
      <c r="G237" s="60" t="s">
        <v>125</v>
      </c>
      <c r="H237" s="60" t="s">
        <v>125</v>
      </c>
      <c r="I237" s="60" t="s">
        <v>125</v>
      </c>
      <c r="J237" s="345" t="s">
        <v>125</v>
      </c>
    </row>
    <row r="238" spans="1:10" x14ac:dyDescent="0.25">
      <c r="A238" s="6"/>
      <c r="C238" s="4"/>
      <c r="D238" s="1"/>
      <c r="E238" s="1"/>
      <c r="F238" s="1"/>
      <c r="G238" s="76"/>
      <c r="H238" s="76" t="s">
        <v>2</v>
      </c>
      <c r="I238" s="76" t="s">
        <v>120</v>
      </c>
      <c r="J238" s="314" t="s">
        <v>237</v>
      </c>
    </row>
    <row r="239" spans="1:10" x14ac:dyDescent="0.25">
      <c r="A239" s="45" t="s">
        <v>1</v>
      </c>
      <c r="C239" s="7"/>
      <c r="D239" s="8"/>
      <c r="E239" s="8"/>
      <c r="F239" s="8"/>
      <c r="G239" s="25" t="s">
        <v>3</v>
      </c>
      <c r="H239" s="25" t="s">
        <v>4</v>
      </c>
      <c r="I239" s="25" t="s">
        <v>121</v>
      </c>
      <c r="J239" s="346" t="s">
        <v>239</v>
      </c>
    </row>
    <row r="240" spans="1:10" x14ac:dyDescent="0.25">
      <c r="A240" s="76" t="s">
        <v>5</v>
      </c>
      <c r="C240" s="9" t="s">
        <v>97</v>
      </c>
      <c r="D240" s="10"/>
      <c r="E240" s="10"/>
      <c r="F240" s="10"/>
      <c r="G240" s="27" t="s">
        <v>5</v>
      </c>
      <c r="H240" s="27" t="s">
        <v>5</v>
      </c>
      <c r="I240" s="27" t="s">
        <v>5</v>
      </c>
      <c r="J240" s="134" t="s">
        <v>5</v>
      </c>
    </row>
    <row r="241" spans="1:10" x14ac:dyDescent="0.25">
      <c r="A241" s="124"/>
      <c r="C241" s="12"/>
      <c r="D241" t="s">
        <v>7</v>
      </c>
      <c r="G241" s="76"/>
      <c r="I241" s="119"/>
      <c r="J241" s="119"/>
    </row>
    <row r="242" spans="1:10" x14ac:dyDescent="0.25">
      <c r="A242" s="230">
        <v>34572</v>
      </c>
      <c r="C242" s="13"/>
      <c r="D242" s="14"/>
      <c r="E242" s="14" t="s">
        <v>98</v>
      </c>
      <c r="F242" s="14"/>
      <c r="G242" s="192">
        <f>'Working paper'!G244</f>
        <v>38500</v>
      </c>
      <c r="H242" s="192">
        <f>'Working paper'!S244</f>
        <v>35376</v>
      </c>
      <c r="I242" s="192">
        <f>'Working paper'!R244</f>
        <v>35149</v>
      </c>
      <c r="J242" s="192">
        <f>'Working paper'!T244</f>
        <v>3351</v>
      </c>
    </row>
    <row r="243" spans="1:10" x14ac:dyDescent="0.25">
      <c r="A243" s="231"/>
      <c r="C243" s="12"/>
      <c r="E243" s="33"/>
      <c r="F243" s="172"/>
      <c r="G243" s="196"/>
      <c r="H243" s="194"/>
      <c r="I243" s="193"/>
      <c r="J243" s="193"/>
    </row>
    <row r="244" spans="1:10" x14ac:dyDescent="0.25">
      <c r="A244" s="230">
        <v>37634</v>
      </c>
      <c r="C244" s="13"/>
      <c r="D244" s="14"/>
      <c r="E244" s="14" t="s">
        <v>99</v>
      </c>
      <c r="F244" s="49"/>
      <c r="G244" s="268">
        <f>'Working paper'!G246</f>
        <v>41000</v>
      </c>
      <c r="H244" s="268">
        <f>'Working paper'!S246</f>
        <v>41000</v>
      </c>
      <c r="I244" s="192">
        <f>'Working paper'!R246</f>
        <v>45289</v>
      </c>
      <c r="J244" s="192">
        <f>'Working paper'!T246</f>
        <v>-4289</v>
      </c>
    </row>
    <row r="245" spans="1:10" x14ac:dyDescent="0.25">
      <c r="A245" s="231"/>
      <c r="C245" s="21"/>
      <c r="F245" s="17"/>
      <c r="G245" s="196"/>
      <c r="H245" s="194"/>
      <c r="I245" s="193"/>
      <c r="J245" s="193"/>
    </row>
    <row r="246" spans="1:10" x14ac:dyDescent="0.25">
      <c r="A246" s="230">
        <v>4000</v>
      </c>
      <c r="C246" s="13"/>
      <c r="D246" s="14"/>
      <c r="E246" s="14" t="s">
        <v>100</v>
      </c>
      <c r="F246" s="49"/>
      <c r="G246" s="268">
        <f>'Working paper'!G248</f>
        <v>4500</v>
      </c>
      <c r="H246" s="192">
        <f>'Working paper'!S248</f>
        <v>4500</v>
      </c>
      <c r="I246" s="192">
        <f>'Working paper'!R248</f>
        <v>4500</v>
      </c>
      <c r="J246" s="192">
        <f>'Working paper'!T248</f>
        <v>0</v>
      </c>
    </row>
    <row r="247" spans="1:10" x14ac:dyDescent="0.25">
      <c r="A247" s="230">
        <v>0</v>
      </c>
      <c r="C247" s="40"/>
      <c r="D247" s="32"/>
      <c r="E247" s="14" t="s">
        <v>139</v>
      </c>
      <c r="F247" s="14"/>
      <c r="G247" s="239">
        <v>0</v>
      </c>
      <c r="H247" s="199">
        <f>'Working paper'!S249</f>
        <v>231</v>
      </c>
      <c r="I247" s="199">
        <v>0</v>
      </c>
      <c r="J247" s="199"/>
    </row>
    <row r="248" spans="1:10" x14ac:dyDescent="0.25">
      <c r="A248" s="233">
        <f>SUM(A242:A247)</f>
        <v>76206</v>
      </c>
      <c r="C248" s="13"/>
      <c r="D248" s="14"/>
      <c r="E248" s="14"/>
      <c r="F248" s="173" t="s">
        <v>25</v>
      </c>
      <c r="G248" s="269">
        <f>SUM(G242:G247)</f>
        <v>84000</v>
      </c>
      <c r="H248" s="207">
        <f>SUM(H242:H247)</f>
        <v>81107</v>
      </c>
      <c r="I248" s="207">
        <f>SUM(I242:I246)</f>
        <v>84938</v>
      </c>
      <c r="J248" s="207">
        <f t="shared" ref="J248" si="26">SUM(J242:J247)</f>
        <v>-938</v>
      </c>
    </row>
    <row r="249" spans="1:10" ht="15.75" thickBot="1" x14ac:dyDescent="0.3">
      <c r="A249" s="257">
        <f>A248</f>
        <v>76206</v>
      </c>
      <c r="C249" s="182"/>
      <c r="D249" s="180"/>
      <c r="E249" s="180"/>
      <c r="F249" s="181" t="s">
        <v>28</v>
      </c>
      <c r="G249" s="209">
        <f t="shared" ref="G249:I249" si="27">G248</f>
        <v>84000</v>
      </c>
      <c r="H249" s="209">
        <f>H248</f>
        <v>81107</v>
      </c>
      <c r="I249" s="209">
        <f t="shared" si="27"/>
        <v>84938</v>
      </c>
      <c r="J249" s="209">
        <f t="shared" ref="J249" si="28">J248</f>
        <v>-938</v>
      </c>
    </row>
    <row r="250" spans="1:10" ht="15.75" thickTop="1" x14ac:dyDescent="0.25">
      <c r="A250" s="51"/>
      <c r="F250" s="31"/>
      <c r="G250" s="135"/>
      <c r="J250" s="75"/>
    </row>
    <row r="251" spans="1:10" x14ac:dyDescent="0.25">
      <c r="J251" s="75"/>
    </row>
    <row r="252" spans="1:10" x14ac:dyDescent="0.25">
      <c r="A252" s="44" t="s">
        <v>0</v>
      </c>
      <c r="C252" s="2"/>
      <c r="D252" s="3"/>
      <c r="E252" s="3"/>
      <c r="F252" s="3"/>
      <c r="G252" s="60" t="s">
        <v>125</v>
      </c>
      <c r="H252" s="60" t="s">
        <v>125</v>
      </c>
      <c r="I252" s="60" t="s">
        <v>125</v>
      </c>
      <c r="J252" s="345" t="s">
        <v>125</v>
      </c>
    </row>
    <row r="253" spans="1:10" x14ac:dyDescent="0.25">
      <c r="A253" s="6"/>
      <c r="C253" s="4"/>
      <c r="D253" s="1"/>
      <c r="E253" s="1"/>
      <c r="F253" s="1"/>
      <c r="G253" s="76"/>
      <c r="H253" s="76" t="s">
        <v>2</v>
      </c>
      <c r="I253" s="76" t="s">
        <v>120</v>
      </c>
      <c r="J253" s="314" t="s">
        <v>237</v>
      </c>
    </row>
    <row r="254" spans="1:10" x14ac:dyDescent="0.25">
      <c r="A254" s="45" t="s">
        <v>1</v>
      </c>
      <c r="C254" s="7"/>
      <c r="D254" s="8"/>
      <c r="E254" s="8"/>
      <c r="F254" s="8"/>
      <c r="G254" s="25" t="s">
        <v>3</v>
      </c>
      <c r="H254" s="25" t="s">
        <v>4</v>
      </c>
      <c r="I254" s="25" t="s">
        <v>121</v>
      </c>
      <c r="J254" s="346" t="s">
        <v>239</v>
      </c>
    </row>
    <row r="255" spans="1:10" x14ac:dyDescent="0.25">
      <c r="A255" s="117" t="s">
        <v>5</v>
      </c>
      <c r="C255" s="9" t="s">
        <v>101</v>
      </c>
      <c r="D255" s="10"/>
      <c r="E255" s="10"/>
      <c r="F255" s="10"/>
      <c r="G255" s="27" t="s">
        <v>5</v>
      </c>
      <c r="H255" s="27" t="s">
        <v>5</v>
      </c>
      <c r="I255" s="27" t="s">
        <v>5</v>
      </c>
      <c r="J255" s="134" t="s">
        <v>5</v>
      </c>
    </row>
    <row r="256" spans="1:10" x14ac:dyDescent="0.25">
      <c r="A256" s="15">
        <v>12484</v>
      </c>
      <c r="C256" s="40"/>
      <c r="D256" s="32" t="s">
        <v>7</v>
      </c>
      <c r="E256" s="32"/>
      <c r="F256" s="52"/>
      <c r="G256" s="250">
        <v>12800</v>
      </c>
      <c r="H256" s="199">
        <f>'Working paper'!S258</f>
        <v>8500</v>
      </c>
      <c r="I256" s="199">
        <f>'Working paper'!R258</f>
        <v>7353</v>
      </c>
      <c r="J256" s="199">
        <f>'Working paper'!T258</f>
        <v>5447</v>
      </c>
    </row>
    <row r="257" spans="1:10" x14ac:dyDescent="0.25">
      <c r="A257" s="37">
        <v>0</v>
      </c>
      <c r="C257" s="12"/>
      <c r="D257" s="14" t="s">
        <v>193</v>
      </c>
      <c r="G257" s="193">
        <v>0</v>
      </c>
      <c r="H257" s="193">
        <v>0</v>
      </c>
      <c r="I257" s="193">
        <v>0</v>
      </c>
      <c r="J257" s="193">
        <f>'Working paper'!T259</f>
        <v>0</v>
      </c>
    </row>
    <row r="258" spans="1:10" x14ac:dyDescent="0.25">
      <c r="A258" s="254">
        <f>SUM(A256)</f>
        <v>12484</v>
      </c>
      <c r="C258" s="40"/>
      <c r="D258" s="32"/>
      <c r="E258" s="32"/>
      <c r="F258" s="20" t="s">
        <v>25</v>
      </c>
      <c r="G258" s="252">
        <f>SUM(G256:G257)</f>
        <v>12800</v>
      </c>
      <c r="H258" s="252">
        <f>SUM(H256:H257)</f>
        <v>8500</v>
      </c>
      <c r="I258" s="252">
        <f>SUM(I256:I257)</f>
        <v>7353</v>
      </c>
      <c r="J258" s="252">
        <f>SUM(J256:J257)</f>
        <v>5447</v>
      </c>
    </row>
    <row r="259" spans="1:10" x14ac:dyDescent="0.25">
      <c r="A259" s="255">
        <v>-14235</v>
      </c>
      <c r="C259" s="12"/>
      <c r="D259" t="s">
        <v>26</v>
      </c>
      <c r="G259" s="197">
        <v>-15000</v>
      </c>
      <c r="H259" s="197">
        <f>'Working paper'!S261</f>
        <v>-15000</v>
      </c>
      <c r="I259" s="193">
        <f>'Working paper'!R261</f>
        <v>-11394</v>
      </c>
      <c r="J259" s="192">
        <f>'Working paper'!T261</f>
        <v>-3606</v>
      </c>
    </row>
    <row r="260" spans="1:10" x14ac:dyDescent="0.25">
      <c r="A260" s="254">
        <f>SUM(A259)</f>
        <v>-14235</v>
      </c>
      <c r="C260" s="40"/>
      <c r="D260" s="32"/>
      <c r="E260" s="32"/>
      <c r="F260" s="20" t="s">
        <v>69</v>
      </c>
      <c r="G260" s="252">
        <f>SUM(G259)</f>
        <v>-15000</v>
      </c>
      <c r="H260" s="252">
        <f>SUM(H259)</f>
        <v>-15000</v>
      </c>
      <c r="I260" s="252">
        <f t="shared" ref="I260:J260" si="29">SUM(I259)</f>
        <v>-11394</v>
      </c>
      <c r="J260" s="252">
        <f t="shared" si="29"/>
        <v>-3606</v>
      </c>
    </row>
    <row r="261" spans="1:10" x14ac:dyDescent="0.25">
      <c r="A261" s="256">
        <f>A258+A260</f>
        <v>-1751</v>
      </c>
      <c r="C261" s="174"/>
      <c r="D261" s="175"/>
      <c r="E261" s="175"/>
      <c r="F261" s="176" t="s">
        <v>28</v>
      </c>
      <c r="G261" s="253">
        <f t="shared" ref="G261:I261" si="30">G258+G260</f>
        <v>-2200</v>
      </c>
      <c r="H261" s="253">
        <f>H258+H260</f>
        <v>-6500</v>
      </c>
      <c r="I261" s="253">
        <f t="shared" si="30"/>
        <v>-4041</v>
      </c>
      <c r="J261" s="253">
        <f t="shared" ref="J261" si="31">J258+J260</f>
        <v>1841</v>
      </c>
    </row>
    <row r="262" spans="1:10" x14ac:dyDescent="0.25">
      <c r="A262" s="30"/>
      <c r="C262" s="40"/>
      <c r="D262" s="32"/>
      <c r="E262" s="32"/>
      <c r="F262" s="52"/>
      <c r="G262" s="225"/>
      <c r="H262" s="225"/>
      <c r="I262" s="219">
        <f>'Working paper'!R264</f>
        <v>0</v>
      </c>
      <c r="J262" s="219">
        <f>H262-I262</f>
        <v>0</v>
      </c>
    </row>
    <row r="263" spans="1:10" s="122" customFormat="1" x14ac:dyDescent="0.25">
      <c r="A263" s="177">
        <f>SUM(A41+A68+A91+A131+A163+A184+A211+A233+A249+A261)</f>
        <v>452064.05</v>
      </c>
      <c r="C263" s="178"/>
      <c r="D263" s="179"/>
      <c r="E263" s="179"/>
      <c r="F263" s="245" t="s">
        <v>28</v>
      </c>
      <c r="G263" s="267">
        <f>SUM(G41+G68+G91+G131+G163+G184+G211+G233+G249+G261)</f>
        <v>503955</v>
      </c>
      <c r="H263" s="267">
        <f>SUM(H41+H68+H91+H131+H163+H184+H211+H233+H249+H261)</f>
        <v>504196</v>
      </c>
      <c r="I263" s="267">
        <f>SUM(I41+I68+I91+I131+I163+I184+I211+I233+I249+I261)</f>
        <v>504179.51</v>
      </c>
      <c r="J263" s="267">
        <f>SUM(J41+J68+J91+J131+J163+J184+J211+J233+J249+J261)</f>
        <v>-224.51000000004206</v>
      </c>
    </row>
    <row r="264" spans="1:10" x14ac:dyDescent="0.25">
      <c r="J264" s="77"/>
    </row>
    <row r="265" spans="1:10" ht="15.75" thickBot="1" x14ac:dyDescent="0.3">
      <c r="A265" s="226">
        <f>'Working paper'!A265</f>
        <v>452064.05</v>
      </c>
      <c r="B265" s="227"/>
      <c r="C265" s="228" t="s">
        <v>130</v>
      </c>
      <c r="D265" s="229"/>
      <c r="E265" s="42"/>
      <c r="F265" s="42" t="s">
        <v>196</v>
      </c>
      <c r="J265" s="59"/>
    </row>
    <row r="266" spans="1:10" ht="15.75" thickTop="1" x14ac:dyDescent="0.25">
      <c r="J266" s="59"/>
    </row>
    <row r="267" spans="1:10" x14ac:dyDescent="0.25">
      <c r="J267" s="59"/>
    </row>
  </sheetData>
  <pageMargins left="0.70866141732283472" right="0.70866141732283472" top="0.74803149606299213" bottom="0.74803149606299213" header="0.31496062992125984" footer="0.31496062992125984"/>
  <pageSetup paperSize="9" scale="85" fitToHeight="5" orientation="portrait" r:id="rId1"/>
  <headerFooter>
    <oddHeader>&amp;C&amp;14STOURPORT-ON-SEVERN TOWN COUNCIL
 FINAL REVENUE ACCOUNT 2025/26 - DETAILED&amp;R&amp;"-,Bold"Agenda Item No. 7
Appendix 4</oddHeader>
  </headerFooter>
  <rowBreaks count="5" manualBreakCount="5">
    <brk id="42" max="9" man="1"/>
    <brk id="92" max="9" man="1"/>
    <brk id="132" max="9" man="1"/>
    <brk id="185" max="9" man="1"/>
    <brk id="235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FF30-77FF-4343-AD88-CBC7BBDEDB6B}">
  <sheetPr>
    <pageSetUpPr fitToPage="1"/>
  </sheetPr>
  <dimension ref="A1:U302"/>
  <sheetViews>
    <sheetView topLeftCell="K1" zoomScaleNormal="100" workbookViewId="0">
      <pane ySplit="5" topLeftCell="A12" activePane="bottomLeft" state="frozen"/>
      <selection pane="bottomLeft" activeCell="U1" sqref="U1:U1048576"/>
    </sheetView>
  </sheetViews>
  <sheetFormatPr defaultRowHeight="15" x14ac:dyDescent="0.25"/>
  <cols>
    <col min="1" max="1" width="12.140625" style="59" customWidth="1"/>
    <col min="2" max="2" width="1.5703125" customWidth="1"/>
    <col min="3" max="3" width="2.140625" customWidth="1"/>
    <col min="4" max="4" width="1.85546875" customWidth="1"/>
    <col min="5" max="5" width="2.140625" customWidth="1"/>
    <col min="6" max="6" width="44.140625" customWidth="1"/>
    <col min="7" max="7" width="11.42578125" style="59" customWidth="1"/>
    <col min="8" max="8" width="13.28515625" style="59" customWidth="1"/>
    <col min="9" max="11" width="11.42578125" style="59" customWidth="1"/>
    <col min="12" max="12" width="12.140625" style="247" customWidth="1"/>
    <col min="13" max="13" width="13.140625" style="247" customWidth="1"/>
    <col min="14" max="14" width="14.42578125" style="247" bestFit="1" customWidth="1"/>
    <col min="15" max="15" width="11.85546875" style="247" customWidth="1"/>
    <col min="16" max="16" width="12.28515625" style="59" customWidth="1"/>
    <col min="17" max="17" width="12.140625" style="59" customWidth="1"/>
    <col min="18" max="18" width="11.42578125" style="59" customWidth="1"/>
    <col min="19" max="19" width="15.28515625" style="59" customWidth="1"/>
    <col min="20" max="20" width="13.7109375" style="75" customWidth="1"/>
    <col min="21" max="21" width="21.5703125" customWidth="1"/>
  </cols>
  <sheetData>
    <row r="1" spans="1:20" s="331" customFormat="1" ht="21" x14ac:dyDescent="0.35">
      <c r="A1" s="330" t="s">
        <v>221</v>
      </c>
      <c r="G1" s="332"/>
      <c r="H1" s="332"/>
      <c r="I1" s="332"/>
      <c r="J1" s="332"/>
      <c r="K1" s="332"/>
      <c r="L1" s="333"/>
      <c r="M1" s="333"/>
      <c r="N1" s="333"/>
      <c r="O1" s="333"/>
      <c r="P1" s="332"/>
      <c r="Q1" s="332"/>
      <c r="R1" s="332"/>
      <c r="S1" s="332"/>
      <c r="T1" s="359"/>
    </row>
    <row r="2" spans="1:20" x14ac:dyDescent="0.25">
      <c r="K2" s="305" t="s">
        <v>105</v>
      </c>
      <c r="L2" s="403" t="s">
        <v>106</v>
      </c>
      <c r="M2" s="404"/>
      <c r="N2" s="334" t="s">
        <v>107</v>
      </c>
      <c r="O2" s="335"/>
      <c r="P2" s="304" t="s">
        <v>108</v>
      </c>
      <c r="Q2" s="305" t="s">
        <v>112</v>
      </c>
      <c r="R2" s="305" t="s">
        <v>113</v>
      </c>
    </row>
    <row r="3" spans="1:20" x14ac:dyDescent="0.25">
      <c r="A3" s="60" t="s">
        <v>0</v>
      </c>
      <c r="C3" s="2"/>
      <c r="D3" s="3"/>
      <c r="E3" s="3"/>
      <c r="F3" s="3"/>
      <c r="G3" s="78" t="s">
        <v>125</v>
      </c>
      <c r="H3" s="78" t="s">
        <v>125</v>
      </c>
      <c r="I3" s="78" t="s">
        <v>125</v>
      </c>
      <c r="J3" s="78" t="s">
        <v>125</v>
      </c>
      <c r="K3" s="78" t="s">
        <v>125</v>
      </c>
      <c r="L3" s="279"/>
      <c r="M3" s="279"/>
      <c r="N3" s="279" t="s">
        <v>104</v>
      </c>
      <c r="O3" s="279" t="s">
        <v>104</v>
      </c>
      <c r="P3" s="59" t="s">
        <v>131</v>
      </c>
      <c r="Q3" s="78" t="s">
        <v>109</v>
      </c>
      <c r="R3" s="78" t="s">
        <v>114</v>
      </c>
      <c r="S3" s="78" t="s">
        <v>125</v>
      </c>
      <c r="T3" s="345" t="s">
        <v>125</v>
      </c>
    </row>
    <row r="4" spans="1:20" x14ac:dyDescent="0.25">
      <c r="A4" s="58"/>
      <c r="C4" s="4"/>
      <c r="D4" s="1"/>
      <c r="E4" s="1"/>
      <c r="F4" s="1"/>
      <c r="G4" s="58"/>
      <c r="H4" s="58" t="s">
        <v>1</v>
      </c>
      <c r="I4" s="58" t="s">
        <v>1</v>
      </c>
      <c r="J4" s="58" t="s">
        <v>1</v>
      </c>
      <c r="K4" s="58" t="s">
        <v>1</v>
      </c>
      <c r="L4" s="280" t="s">
        <v>102</v>
      </c>
      <c r="M4" s="280" t="s">
        <v>102</v>
      </c>
      <c r="N4" s="280" t="s">
        <v>216</v>
      </c>
      <c r="O4" s="280" t="s">
        <v>215</v>
      </c>
      <c r="P4" s="64"/>
      <c r="Q4" s="58" t="s">
        <v>218</v>
      </c>
      <c r="R4" s="58" t="s">
        <v>120</v>
      </c>
      <c r="S4" s="58" t="s">
        <v>2</v>
      </c>
      <c r="T4" s="314" t="s">
        <v>237</v>
      </c>
    </row>
    <row r="5" spans="1:20" x14ac:dyDescent="0.25">
      <c r="A5" s="54" t="s">
        <v>1</v>
      </c>
      <c r="C5" s="7"/>
      <c r="D5" s="8"/>
      <c r="E5" s="8"/>
      <c r="F5" s="8"/>
      <c r="G5" s="54" t="s">
        <v>3</v>
      </c>
      <c r="H5" s="54" t="s">
        <v>202</v>
      </c>
      <c r="I5" s="54" t="s">
        <v>203</v>
      </c>
      <c r="J5" s="54" t="s">
        <v>204</v>
      </c>
      <c r="K5" s="54" t="s">
        <v>205</v>
      </c>
      <c r="L5" s="281" t="s">
        <v>103</v>
      </c>
      <c r="M5" s="281" t="s">
        <v>103</v>
      </c>
      <c r="N5" s="281"/>
      <c r="O5" s="281"/>
      <c r="P5" s="65"/>
      <c r="Q5" s="54" t="s">
        <v>111</v>
      </c>
      <c r="R5" s="54" t="s">
        <v>121</v>
      </c>
      <c r="S5" s="54" t="s">
        <v>4</v>
      </c>
      <c r="T5" s="346" t="s">
        <v>238</v>
      </c>
    </row>
    <row r="6" spans="1:20" x14ac:dyDescent="0.25">
      <c r="A6" s="61" t="s">
        <v>5</v>
      </c>
      <c r="C6" s="9" t="s">
        <v>6</v>
      </c>
      <c r="D6" s="10"/>
      <c r="E6" s="10"/>
      <c r="F6" s="10"/>
      <c r="G6" s="58" t="s">
        <v>5</v>
      </c>
      <c r="H6" s="58"/>
      <c r="I6" s="58" t="s">
        <v>5</v>
      </c>
      <c r="J6" s="58"/>
      <c r="K6" s="58"/>
      <c r="L6" s="303" t="s">
        <v>211</v>
      </c>
      <c r="M6" s="303" t="s">
        <v>212</v>
      </c>
      <c r="N6" s="280" t="s">
        <v>5</v>
      </c>
      <c r="O6" s="280" t="s">
        <v>5</v>
      </c>
      <c r="P6" s="64" t="s">
        <v>5</v>
      </c>
      <c r="Q6" s="58" t="s">
        <v>5</v>
      </c>
      <c r="R6" s="58" t="s">
        <v>5</v>
      </c>
      <c r="S6" s="58" t="s">
        <v>5</v>
      </c>
      <c r="T6" s="314" t="s">
        <v>220</v>
      </c>
    </row>
    <row r="7" spans="1:20" x14ac:dyDescent="0.25">
      <c r="A7" s="58"/>
      <c r="C7" s="23"/>
      <c r="G7" s="58"/>
      <c r="H7" s="58"/>
      <c r="I7" s="58"/>
      <c r="J7" s="58"/>
      <c r="K7" s="58"/>
      <c r="L7" s="280"/>
      <c r="M7" s="280"/>
      <c r="N7" s="280"/>
      <c r="O7" s="280"/>
      <c r="P7" s="64"/>
      <c r="Q7" s="58"/>
      <c r="R7" s="58"/>
      <c r="S7" s="313" t="s">
        <v>154</v>
      </c>
      <c r="T7" s="76"/>
    </row>
    <row r="8" spans="1:20" x14ac:dyDescent="0.25">
      <c r="A8" s="58"/>
      <c r="C8" s="12"/>
      <c r="D8" t="s">
        <v>7</v>
      </c>
      <c r="G8" s="58"/>
      <c r="H8" s="58"/>
      <c r="I8" s="58"/>
      <c r="J8" s="58"/>
      <c r="K8" s="58"/>
      <c r="L8" s="280"/>
      <c r="M8" s="280"/>
      <c r="N8" s="280"/>
      <c r="O8" s="280"/>
      <c r="P8" s="64"/>
      <c r="Q8" s="58"/>
      <c r="R8" s="58"/>
      <c r="T8" s="76"/>
    </row>
    <row r="9" spans="1:20" x14ac:dyDescent="0.25">
      <c r="A9" s="58"/>
      <c r="C9" s="12"/>
      <c r="E9" t="s">
        <v>8</v>
      </c>
      <c r="G9" s="58"/>
      <c r="H9" s="58"/>
      <c r="I9" s="58"/>
      <c r="J9" s="58"/>
      <c r="K9" s="58"/>
      <c r="L9" s="280"/>
      <c r="M9" s="280"/>
      <c r="N9" s="280"/>
      <c r="O9" s="280"/>
      <c r="P9" s="64"/>
      <c r="Q9" s="58"/>
      <c r="R9" s="58"/>
      <c r="S9" s="58"/>
      <c r="T9" s="76"/>
    </row>
    <row r="10" spans="1:20" x14ac:dyDescent="0.25">
      <c r="A10" s="58">
        <v>290559</v>
      </c>
      <c r="C10" s="12"/>
      <c r="F10" t="s">
        <v>9</v>
      </c>
      <c r="G10" s="58">
        <v>348171</v>
      </c>
      <c r="H10" s="58">
        <v>160077</v>
      </c>
      <c r="I10" s="58">
        <v>252037</v>
      </c>
      <c r="J10" s="58">
        <v>304515</v>
      </c>
      <c r="K10" s="58">
        <v>323617</v>
      </c>
      <c r="L10" s="280"/>
      <c r="M10" s="280">
        <v>-25365</v>
      </c>
      <c r="N10" s="280">
        <v>29280.28</v>
      </c>
      <c r="O10" s="280"/>
      <c r="P10" s="64">
        <f>K10+L10+M10+N10</f>
        <v>327532.28000000003</v>
      </c>
      <c r="Q10" s="58"/>
      <c r="R10" s="58">
        <f>SUM(P10:Q10)</f>
        <v>327532.28000000003</v>
      </c>
      <c r="S10" s="363">
        <v>329875</v>
      </c>
      <c r="T10" s="58">
        <f>G10-R10</f>
        <v>20638.719999999972</v>
      </c>
    </row>
    <row r="11" spans="1:20" x14ac:dyDescent="0.25">
      <c r="A11" s="54">
        <v>-254122</v>
      </c>
      <c r="C11" s="89"/>
      <c r="D11" s="90"/>
      <c r="E11" s="90"/>
      <c r="F11" s="91" t="s">
        <v>10</v>
      </c>
      <c r="G11" s="58">
        <v>-309264</v>
      </c>
      <c r="H11" s="58">
        <v>-142189</v>
      </c>
      <c r="I11" s="58">
        <v>-223872</v>
      </c>
      <c r="J11" s="58">
        <v>-271018</v>
      </c>
      <c r="K11" s="58">
        <v>-291504.23</v>
      </c>
      <c r="L11" s="280"/>
      <c r="M11" s="280"/>
      <c r="N11" s="280"/>
      <c r="O11" s="280"/>
      <c r="P11" s="64">
        <f>K11+L11+M11+N11</f>
        <v>-291504.23</v>
      </c>
      <c r="Q11" s="58"/>
      <c r="R11" s="58">
        <f t="shared" ref="R11:R43" si="0">SUM(P11:Q11)</f>
        <v>-291504.23</v>
      </c>
      <c r="S11" s="58">
        <v>-293012</v>
      </c>
      <c r="T11" s="58">
        <f>G11-R11</f>
        <v>-17759.770000000019</v>
      </c>
    </row>
    <row r="12" spans="1:20" x14ac:dyDescent="0.25">
      <c r="A12" s="62">
        <f>SUM(A10:A11)</f>
        <v>36437</v>
      </c>
      <c r="C12" s="13"/>
      <c r="D12" s="14"/>
      <c r="E12" s="14"/>
      <c r="F12" s="14" t="s">
        <v>11</v>
      </c>
      <c r="G12" s="62">
        <f t="shared" ref="G12:S12" si="1">SUM(G10:G11)</f>
        <v>38907</v>
      </c>
      <c r="H12" s="62">
        <f t="shared" si="1"/>
        <v>17888</v>
      </c>
      <c r="I12" s="62">
        <f t="shared" si="1"/>
        <v>28165</v>
      </c>
      <c r="J12" s="62">
        <f t="shared" si="1"/>
        <v>33497</v>
      </c>
      <c r="K12" s="62">
        <f t="shared" si="1"/>
        <v>32112.770000000019</v>
      </c>
      <c r="L12" s="272">
        <f t="shared" si="1"/>
        <v>0</v>
      </c>
      <c r="M12" s="272">
        <f t="shared" si="1"/>
        <v>-25365</v>
      </c>
      <c r="N12" s="272">
        <f t="shared" si="1"/>
        <v>29280.28</v>
      </c>
      <c r="O12" s="272">
        <f t="shared" si="1"/>
        <v>0</v>
      </c>
      <c r="P12" s="88">
        <f>SUM(P10:P11)</f>
        <v>36028.050000000047</v>
      </c>
      <c r="Q12" s="88">
        <f>SUM(Q10:Q11)</f>
        <v>0</v>
      </c>
      <c r="R12" s="62">
        <f t="shared" si="0"/>
        <v>36028.050000000047</v>
      </c>
      <c r="S12" s="62">
        <f t="shared" si="1"/>
        <v>36863</v>
      </c>
      <c r="T12" s="62">
        <f>SUM(T10:T11)</f>
        <v>2878.9499999999534</v>
      </c>
    </row>
    <row r="13" spans="1:20" x14ac:dyDescent="0.25">
      <c r="A13" s="61"/>
      <c r="C13" s="12"/>
      <c r="G13" s="58"/>
      <c r="H13" s="58"/>
      <c r="I13" s="58"/>
      <c r="J13" s="58"/>
      <c r="K13" s="58"/>
      <c r="L13" s="280"/>
      <c r="M13" s="280"/>
      <c r="N13" s="280"/>
      <c r="O13" s="280"/>
      <c r="P13" s="64"/>
      <c r="Q13" s="58"/>
      <c r="R13" s="58"/>
      <c r="S13" s="58"/>
      <c r="T13" s="76"/>
    </row>
    <row r="14" spans="1:20" x14ac:dyDescent="0.25">
      <c r="A14" s="54">
        <v>3488</v>
      </c>
      <c r="C14" s="13"/>
      <c r="D14" s="14"/>
      <c r="E14" s="14"/>
      <c r="F14" s="14" t="s">
        <v>12</v>
      </c>
      <c r="G14" s="54">
        <v>2800</v>
      </c>
      <c r="H14" s="54">
        <v>4957</v>
      </c>
      <c r="I14" s="54">
        <v>7549</v>
      </c>
      <c r="J14" s="54">
        <v>9748</v>
      </c>
      <c r="K14" s="54">
        <v>16011</v>
      </c>
      <c r="L14" s="281"/>
      <c r="M14" s="281"/>
      <c r="N14" s="281"/>
      <c r="O14" s="281"/>
      <c r="P14" s="65">
        <f>K14+L14+M14+N14</f>
        <v>16011</v>
      </c>
      <c r="Q14" s="54"/>
      <c r="R14" s="54">
        <f t="shared" si="0"/>
        <v>16011</v>
      </c>
      <c r="S14" s="54">
        <v>7600</v>
      </c>
      <c r="T14" s="54">
        <f>G14-R14</f>
        <v>-13211</v>
      </c>
    </row>
    <row r="15" spans="1:20" x14ac:dyDescent="0.25">
      <c r="A15" s="58"/>
      <c r="C15" s="12"/>
      <c r="G15" s="58"/>
      <c r="H15" s="58"/>
      <c r="I15" s="58"/>
      <c r="J15" s="58"/>
      <c r="K15" s="58"/>
      <c r="L15" s="280"/>
      <c r="M15" s="280"/>
      <c r="N15" s="280"/>
      <c r="O15" s="280"/>
      <c r="P15" s="64"/>
      <c r="Q15" s="58"/>
      <c r="R15" s="58"/>
      <c r="S15" s="58"/>
      <c r="T15" s="76"/>
    </row>
    <row r="16" spans="1:20" x14ac:dyDescent="0.25">
      <c r="A16" s="54">
        <v>0</v>
      </c>
      <c r="C16" s="13"/>
      <c r="D16" s="14"/>
      <c r="E16" s="14"/>
      <c r="F16" s="14" t="s">
        <v>156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281"/>
      <c r="M16" s="281"/>
      <c r="N16" s="281"/>
      <c r="O16" s="281"/>
      <c r="P16" s="65">
        <f>K16+L16+M16+N16</f>
        <v>0</v>
      </c>
      <c r="Q16" s="54"/>
      <c r="R16" s="54">
        <v>0</v>
      </c>
      <c r="S16" s="54">
        <v>0</v>
      </c>
      <c r="T16" s="54">
        <f>R16-G16</f>
        <v>0</v>
      </c>
    </row>
    <row r="17" spans="1:20" x14ac:dyDescent="0.25">
      <c r="A17" s="58"/>
      <c r="C17" s="12"/>
      <c r="E17" t="s">
        <v>13</v>
      </c>
      <c r="G17" s="58"/>
      <c r="H17" s="58"/>
      <c r="I17" s="58"/>
      <c r="J17" s="58"/>
      <c r="K17" s="58"/>
      <c r="L17" s="280"/>
      <c r="M17" s="280"/>
      <c r="N17" s="280"/>
      <c r="O17" s="280"/>
      <c r="P17" s="64"/>
      <c r="Q17" s="58"/>
      <c r="R17" s="58"/>
      <c r="S17" s="58"/>
      <c r="T17" s="76"/>
    </row>
    <row r="18" spans="1:20" x14ac:dyDescent="0.25">
      <c r="A18" s="54">
        <v>622</v>
      </c>
      <c r="C18" s="13"/>
      <c r="D18" s="14"/>
      <c r="E18" s="14"/>
      <c r="F18" s="14" t="s">
        <v>14</v>
      </c>
      <c r="G18" s="54">
        <v>100</v>
      </c>
      <c r="H18" s="54">
        <v>0</v>
      </c>
      <c r="I18" s="54">
        <v>4.47</v>
      </c>
      <c r="J18" s="54">
        <v>4</v>
      </c>
      <c r="K18" s="54">
        <v>16</v>
      </c>
      <c r="L18" s="281"/>
      <c r="M18" s="281"/>
      <c r="N18" s="281"/>
      <c r="O18" s="281"/>
      <c r="P18" s="65">
        <f>K18+L18+M18+N18</f>
        <v>16</v>
      </c>
      <c r="Q18" s="54"/>
      <c r="R18" s="54">
        <f t="shared" si="0"/>
        <v>16</v>
      </c>
      <c r="S18" s="54">
        <v>50</v>
      </c>
      <c r="T18" s="54">
        <f>G18-R18</f>
        <v>84</v>
      </c>
    </row>
    <row r="19" spans="1:20" x14ac:dyDescent="0.25">
      <c r="A19" s="58"/>
      <c r="C19" s="12"/>
      <c r="G19" s="58"/>
      <c r="H19" s="58"/>
      <c r="I19" s="58"/>
      <c r="J19" s="58"/>
      <c r="K19" s="58"/>
      <c r="L19" s="280"/>
      <c r="M19" s="280"/>
      <c r="N19" s="280"/>
      <c r="O19" s="280"/>
      <c r="P19" s="64"/>
      <c r="Q19" s="58"/>
      <c r="R19" s="58"/>
      <c r="S19" s="58"/>
      <c r="T19" s="76"/>
    </row>
    <row r="20" spans="1:20" x14ac:dyDescent="0.25">
      <c r="A20" s="54">
        <v>3418</v>
      </c>
      <c r="C20" s="13"/>
      <c r="D20" s="14"/>
      <c r="E20" s="14"/>
      <c r="F20" s="14" t="s">
        <v>15</v>
      </c>
      <c r="G20" s="54">
        <v>3300</v>
      </c>
      <c r="H20" s="54">
        <v>573</v>
      </c>
      <c r="I20" s="54">
        <v>3082</v>
      </c>
      <c r="J20" s="54">
        <v>4395</v>
      </c>
      <c r="K20" s="54">
        <v>4593</v>
      </c>
      <c r="L20" s="281"/>
      <c r="M20" s="281"/>
      <c r="N20" s="281"/>
      <c r="O20" s="281"/>
      <c r="P20" s="65">
        <f>K20+L20+M20+N20</f>
        <v>4593</v>
      </c>
      <c r="Q20" s="54"/>
      <c r="R20" s="54">
        <f t="shared" si="0"/>
        <v>4593</v>
      </c>
      <c r="S20" s="54">
        <v>3100</v>
      </c>
      <c r="T20" s="54">
        <f>G20-R20</f>
        <v>-1293</v>
      </c>
    </row>
    <row r="21" spans="1:20" x14ac:dyDescent="0.25">
      <c r="A21" s="58"/>
      <c r="C21" s="12"/>
      <c r="G21" s="58"/>
      <c r="H21" s="58"/>
      <c r="I21" s="58"/>
      <c r="J21" s="58"/>
      <c r="K21" s="58"/>
      <c r="L21" s="280"/>
      <c r="M21" s="280"/>
      <c r="N21" s="280"/>
      <c r="O21" s="280"/>
      <c r="P21" s="58"/>
      <c r="Q21" s="58"/>
      <c r="R21" s="58"/>
      <c r="S21" s="58"/>
      <c r="T21" s="76"/>
    </row>
    <row r="22" spans="1:20" x14ac:dyDescent="0.25">
      <c r="A22" s="54">
        <v>1570</v>
      </c>
      <c r="C22" s="13"/>
      <c r="D22" s="14"/>
      <c r="E22" s="14"/>
      <c r="F22" s="14" t="s">
        <v>16</v>
      </c>
      <c r="G22" s="54">
        <v>800</v>
      </c>
      <c r="H22" s="54">
        <v>140</v>
      </c>
      <c r="I22" s="54">
        <v>382</v>
      </c>
      <c r="J22" s="54">
        <v>505</v>
      </c>
      <c r="K22" s="54">
        <v>730</v>
      </c>
      <c r="L22" s="281"/>
      <c r="M22" s="281"/>
      <c r="N22" s="281"/>
      <c r="O22" s="281"/>
      <c r="P22" s="54">
        <f>K22+L22+M22+N22</f>
        <v>730</v>
      </c>
      <c r="Q22" s="54"/>
      <c r="R22" s="54">
        <f t="shared" si="0"/>
        <v>730</v>
      </c>
      <c r="S22" s="54">
        <v>500</v>
      </c>
      <c r="T22" s="54">
        <f>G22-R22</f>
        <v>70</v>
      </c>
    </row>
    <row r="23" spans="1:20" x14ac:dyDescent="0.25">
      <c r="A23" s="58"/>
      <c r="C23" s="12"/>
      <c r="G23" s="58"/>
      <c r="H23" s="58"/>
      <c r="I23" s="58"/>
      <c r="J23" s="58"/>
      <c r="K23" s="58"/>
      <c r="L23" s="280"/>
      <c r="M23" s="280"/>
      <c r="N23" s="280"/>
      <c r="O23" s="280"/>
      <c r="P23" s="58"/>
      <c r="Q23" s="58"/>
      <c r="R23" s="58"/>
      <c r="S23" s="58"/>
      <c r="T23" s="76"/>
    </row>
    <row r="24" spans="1:20" x14ac:dyDescent="0.25">
      <c r="A24" s="54">
        <v>2980</v>
      </c>
      <c r="C24" s="13"/>
      <c r="D24" s="14"/>
      <c r="E24" s="14"/>
      <c r="F24" s="14" t="s">
        <v>17</v>
      </c>
      <c r="G24" s="54">
        <v>2250</v>
      </c>
      <c r="H24" s="54">
        <v>2365</v>
      </c>
      <c r="I24" s="54">
        <v>2365</v>
      </c>
      <c r="J24" s="54">
        <v>2365</v>
      </c>
      <c r="K24" s="54">
        <v>2365</v>
      </c>
      <c r="L24" s="281"/>
      <c r="M24" s="281">
        <v>-2365</v>
      </c>
      <c r="N24" s="281">
        <v>2780</v>
      </c>
      <c r="O24" s="281"/>
      <c r="P24" s="54">
        <f>K24+L24+M24+N24</f>
        <v>2780</v>
      </c>
      <c r="Q24" s="54"/>
      <c r="R24" s="54">
        <f t="shared" si="0"/>
        <v>2780</v>
      </c>
      <c r="S24" s="54">
        <v>2365</v>
      </c>
      <c r="T24" s="54">
        <f>G24-R24</f>
        <v>-530</v>
      </c>
    </row>
    <row r="25" spans="1:20" x14ac:dyDescent="0.25">
      <c r="A25" s="58"/>
      <c r="C25" s="12"/>
      <c r="G25" s="58"/>
      <c r="H25" s="58"/>
      <c r="I25" s="58"/>
      <c r="J25" s="58"/>
      <c r="K25" s="58"/>
      <c r="L25" s="280"/>
      <c r="M25" s="280"/>
      <c r="N25" s="280"/>
      <c r="O25" s="280"/>
      <c r="P25" s="58"/>
      <c r="Q25" s="58"/>
      <c r="R25" s="58"/>
      <c r="S25" s="58"/>
      <c r="T25" s="76"/>
    </row>
    <row r="26" spans="1:20" x14ac:dyDescent="0.25">
      <c r="A26" s="54">
        <v>1299</v>
      </c>
      <c r="C26" s="13"/>
      <c r="D26" s="14"/>
      <c r="E26" s="14"/>
      <c r="F26" s="14" t="s">
        <v>18</v>
      </c>
      <c r="G26" s="54">
        <v>2100</v>
      </c>
      <c r="H26" s="54">
        <v>496</v>
      </c>
      <c r="I26" s="54">
        <v>809</v>
      </c>
      <c r="J26" s="54">
        <v>925</v>
      </c>
      <c r="K26" s="54">
        <v>1042</v>
      </c>
      <c r="L26" s="281"/>
      <c r="M26" s="281"/>
      <c r="N26" s="281"/>
      <c r="O26" s="281"/>
      <c r="P26" s="54">
        <f>K26+L26+M26+N26</f>
        <v>1042</v>
      </c>
      <c r="Q26" s="54"/>
      <c r="R26" s="54">
        <f t="shared" si="0"/>
        <v>1042</v>
      </c>
      <c r="S26" s="54">
        <v>1000</v>
      </c>
      <c r="T26" s="54">
        <f>G26-R26</f>
        <v>1058</v>
      </c>
    </row>
    <row r="27" spans="1:20" x14ac:dyDescent="0.25">
      <c r="A27" s="58"/>
      <c r="C27" s="12"/>
      <c r="G27" s="58"/>
      <c r="H27" s="58"/>
      <c r="I27" s="58"/>
      <c r="J27" s="58"/>
      <c r="K27" s="58"/>
      <c r="L27" s="280"/>
      <c r="M27" s="280"/>
      <c r="N27" s="280"/>
      <c r="O27" s="280"/>
      <c r="P27" s="58"/>
      <c r="Q27" s="58"/>
      <c r="R27" s="58"/>
      <c r="S27" s="58"/>
      <c r="T27" s="76"/>
    </row>
    <row r="28" spans="1:20" x14ac:dyDescent="0.25">
      <c r="A28" s="54">
        <v>1100</v>
      </c>
      <c r="C28" s="13"/>
      <c r="D28" s="126"/>
      <c r="E28" s="126"/>
      <c r="F28" s="149" t="s">
        <v>19</v>
      </c>
      <c r="G28" s="54">
        <v>1100</v>
      </c>
      <c r="H28" s="54">
        <v>0</v>
      </c>
      <c r="I28" s="54">
        <v>0</v>
      </c>
      <c r="J28" s="54">
        <v>0</v>
      </c>
      <c r="K28" s="54">
        <v>0</v>
      </c>
      <c r="L28" s="281"/>
      <c r="M28" s="281"/>
      <c r="N28" s="281"/>
      <c r="O28" s="281"/>
      <c r="P28" s="54">
        <v>0</v>
      </c>
      <c r="Q28" s="154">
        <v>1100</v>
      </c>
      <c r="R28" s="54">
        <f>P28+Q28</f>
        <v>1100</v>
      </c>
      <c r="S28" s="54">
        <v>1100</v>
      </c>
      <c r="T28" s="54">
        <f>G28-R28</f>
        <v>0</v>
      </c>
    </row>
    <row r="29" spans="1:20" x14ac:dyDescent="0.25">
      <c r="A29" s="58"/>
      <c r="C29" s="12"/>
      <c r="G29" s="58"/>
      <c r="H29" s="58"/>
      <c r="I29" s="58"/>
      <c r="J29" s="58"/>
      <c r="K29" s="58"/>
      <c r="L29" s="280"/>
      <c r="M29" s="280"/>
      <c r="N29" s="280"/>
      <c r="O29" s="280"/>
      <c r="P29" s="58"/>
      <c r="Q29" s="58"/>
      <c r="R29" s="58"/>
      <c r="S29" s="58"/>
      <c r="T29" s="76"/>
    </row>
    <row r="30" spans="1:20" x14ac:dyDescent="0.25">
      <c r="A30" s="54">
        <v>345</v>
      </c>
      <c r="C30" s="13"/>
      <c r="D30" s="14"/>
      <c r="E30" s="14"/>
      <c r="F30" s="14" t="s">
        <v>20</v>
      </c>
      <c r="G30" s="54">
        <v>500</v>
      </c>
      <c r="H30" s="54">
        <v>101</v>
      </c>
      <c r="I30" s="54">
        <v>147</v>
      </c>
      <c r="J30" s="54">
        <v>187</v>
      </c>
      <c r="K30" s="54">
        <v>235</v>
      </c>
      <c r="L30" s="281"/>
      <c r="M30" s="281"/>
      <c r="N30" s="281"/>
      <c r="O30" s="281"/>
      <c r="P30" s="54">
        <f>K30+L30+M30+N30</f>
        <v>235</v>
      </c>
      <c r="Q30" s="54"/>
      <c r="R30" s="54">
        <f t="shared" si="0"/>
        <v>235</v>
      </c>
      <c r="S30" s="54">
        <v>400</v>
      </c>
      <c r="T30" s="54">
        <f>G30-R30</f>
        <v>265</v>
      </c>
    </row>
    <row r="31" spans="1:20" x14ac:dyDescent="0.25">
      <c r="A31" s="58"/>
      <c r="C31" s="12"/>
      <c r="G31" s="58"/>
      <c r="H31" s="58"/>
      <c r="I31" s="58"/>
      <c r="J31" s="58"/>
      <c r="K31" s="58"/>
      <c r="L31" s="280"/>
      <c r="M31" s="280"/>
      <c r="N31" s="280"/>
      <c r="O31" s="280"/>
      <c r="P31" s="58"/>
      <c r="Q31" s="58"/>
      <c r="R31" s="58"/>
      <c r="S31" s="58"/>
      <c r="T31" s="76"/>
    </row>
    <row r="32" spans="1:20" x14ac:dyDescent="0.25">
      <c r="A32" s="54">
        <v>9448</v>
      </c>
      <c r="C32" s="13"/>
      <c r="D32" s="14"/>
      <c r="E32" s="14"/>
      <c r="F32" s="14" t="s">
        <v>21</v>
      </c>
      <c r="G32" s="54">
        <v>10500</v>
      </c>
      <c r="H32" s="54">
        <v>444</v>
      </c>
      <c r="I32" s="54">
        <v>611</v>
      </c>
      <c r="J32" s="54">
        <v>611</v>
      </c>
      <c r="K32" s="54">
        <v>12891</v>
      </c>
      <c r="L32" s="281"/>
      <c r="M32" s="281">
        <v>10454</v>
      </c>
      <c r="N32" s="281">
        <v>-12279.88</v>
      </c>
      <c r="O32" s="281"/>
      <c r="P32" s="54">
        <f>K32+L32+M32+N32</f>
        <v>11065.12</v>
      </c>
      <c r="Q32" s="54"/>
      <c r="R32" s="54">
        <f t="shared" si="0"/>
        <v>11065.12</v>
      </c>
      <c r="S32" s="54">
        <v>11065</v>
      </c>
      <c r="T32" s="54">
        <f>G32-R32</f>
        <v>-565.1200000000008</v>
      </c>
    </row>
    <row r="33" spans="1:21" x14ac:dyDescent="0.25">
      <c r="A33" s="58"/>
      <c r="C33" s="12"/>
      <c r="G33" s="58"/>
      <c r="H33" s="58"/>
      <c r="I33" s="58"/>
      <c r="J33" s="58"/>
      <c r="K33" s="58"/>
      <c r="L33" s="280"/>
      <c r="M33" s="280"/>
      <c r="N33" s="280"/>
      <c r="O33" s="280"/>
      <c r="P33" s="58"/>
      <c r="Q33" s="58"/>
      <c r="R33" s="58"/>
      <c r="S33" s="58"/>
      <c r="T33" s="76"/>
    </row>
    <row r="34" spans="1:21" x14ac:dyDescent="0.25">
      <c r="A34" s="54">
        <v>4819</v>
      </c>
      <c r="C34" s="13"/>
      <c r="D34" s="14"/>
      <c r="E34" s="14"/>
      <c r="F34" s="14" t="s">
        <v>22</v>
      </c>
      <c r="G34" s="54">
        <v>6000</v>
      </c>
      <c r="H34" s="54">
        <v>0</v>
      </c>
      <c r="I34" s="54">
        <v>4649</v>
      </c>
      <c r="J34" s="54">
        <v>4649</v>
      </c>
      <c r="K34" s="54">
        <v>4649</v>
      </c>
      <c r="L34" s="281"/>
      <c r="M34" s="281"/>
      <c r="N34" s="281"/>
      <c r="O34" s="281"/>
      <c r="P34" s="54">
        <f>K34+L34+M34+N34</f>
        <v>4649</v>
      </c>
      <c r="Q34" s="54"/>
      <c r="R34" s="54">
        <f>P34+Q34</f>
        <v>4649</v>
      </c>
      <c r="S34" s="54">
        <v>5500</v>
      </c>
      <c r="T34" s="54">
        <f>G34-R34</f>
        <v>1351</v>
      </c>
    </row>
    <row r="35" spans="1:21" x14ac:dyDescent="0.25">
      <c r="A35" s="58"/>
      <c r="C35" s="12"/>
      <c r="G35" s="58"/>
      <c r="H35" s="58"/>
      <c r="I35" s="58"/>
      <c r="J35" s="58"/>
      <c r="K35" s="58"/>
      <c r="L35" s="280"/>
      <c r="M35" s="280"/>
      <c r="N35" s="280"/>
      <c r="O35" s="280"/>
      <c r="P35" s="58"/>
      <c r="Q35" s="58"/>
      <c r="R35" s="58"/>
      <c r="S35" s="58"/>
      <c r="T35" s="76"/>
    </row>
    <row r="36" spans="1:21" x14ac:dyDescent="0.25">
      <c r="A36" s="54">
        <v>1003</v>
      </c>
      <c r="C36" s="13"/>
      <c r="D36" s="14"/>
      <c r="E36" s="14"/>
      <c r="F36" s="14" t="s">
        <v>23</v>
      </c>
      <c r="G36" s="54">
        <v>350</v>
      </c>
      <c r="H36" s="54">
        <v>0</v>
      </c>
      <c r="I36" s="54">
        <v>1481</v>
      </c>
      <c r="J36" s="54">
        <v>2706</v>
      </c>
      <c r="K36" s="54">
        <v>3950</v>
      </c>
      <c r="L36" s="281"/>
      <c r="M36" s="281"/>
      <c r="N36" s="281"/>
      <c r="O36" s="281"/>
      <c r="P36" s="54">
        <f>K36+L36+M36+N36</f>
        <v>3950</v>
      </c>
      <c r="Q36" s="54"/>
      <c r="R36" s="54">
        <f>P36+Q36</f>
        <v>3950</v>
      </c>
      <c r="S36" s="54">
        <v>1500</v>
      </c>
      <c r="T36" s="54">
        <f>G36-R36</f>
        <v>-3600</v>
      </c>
    </row>
    <row r="37" spans="1:21" x14ac:dyDescent="0.25">
      <c r="A37" s="54">
        <v>0</v>
      </c>
      <c r="C37" s="13"/>
      <c r="D37" s="14"/>
      <c r="E37" s="14"/>
      <c r="F37" s="14" t="s">
        <v>177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281"/>
      <c r="M37" s="281"/>
      <c r="N37" s="281"/>
      <c r="O37" s="281"/>
      <c r="P37" s="54"/>
      <c r="Q37" s="54"/>
      <c r="R37" s="54">
        <v>0</v>
      </c>
      <c r="S37" s="54">
        <v>0</v>
      </c>
      <c r="T37" s="54">
        <f>G37-R37</f>
        <v>0</v>
      </c>
    </row>
    <row r="38" spans="1:21" x14ac:dyDescent="0.25">
      <c r="A38" s="54">
        <v>2450</v>
      </c>
      <c r="C38" s="13"/>
      <c r="D38" s="14"/>
      <c r="E38" s="14"/>
      <c r="F38" s="14" t="s">
        <v>176</v>
      </c>
      <c r="G38" s="54">
        <v>2300</v>
      </c>
      <c r="H38" s="54">
        <v>2497</v>
      </c>
      <c r="I38" s="54">
        <f>2497+2001.97</f>
        <v>4498.97</v>
      </c>
      <c r="J38" s="54">
        <v>5271</v>
      </c>
      <c r="K38" s="54">
        <v>5661</v>
      </c>
      <c r="L38" s="281"/>
      <c r="M38" s="281"/>
      <c r="N38" s="281"/>
      <c r="O38" s="281"/>
      <c r="P38" s="62">
        <f>K38+L38+M38+N38</f>
        <v>5661</v>
      </c>
      <c r="Q38" s="62"/>
      <c r="R38" s="62">
        <f t="shared" si="0"/>
        <v>5661</v>
      </c>
      <c r="S38" s="62">
        <v>4500</v>
      </c>
      <c r="T38" s="62">
        <f>G38-R38</f>
        <v>-3361</v>
      </c>
    </row>
    <row r="39" spans="1:21" x14ac:dyDescent="0.25">
      <c r="A39" s="54">
        <v>399</v>
      </c>
      <c r="C39" s="13"/>
      <c r="D39" s="14"/>
      <c r="E39" s="14"/>
      <c r="F39" s="14" t="s">
        <v>24</v>
      </c>
      <c r="G39" s="58">
        <v>100</v>
      </c>
      <c r="H39" s="58">
        <v>4</v>
      </c>
      <c r="I39" s="58">
        <v>0</v>
      </c>
      <c r="J39" s="58"/>
      <c r="K39" s="58"/>
      <c r="L39" s="280"/>
      <c r="M39" s="280"/>
      <c r="N39" s="280"/>
      <c r="O39" s="280"/>
      <c r="P39" s="58">
        <f>K39+L39+M39+N39</f>
        <v>0</v>
      </c>
      <c r="Q39" s="58"/>
      <c r="R39" s="62">
        <f t="shared" si="0"/>
        <v>0</v>
      </c>
      <c r="S39" s="62">
        <v>100</v>
      </c>
      <c r="T39" s="62">
        <f>G39-R39</f>
        <v>100</v>
      </c>
    </row>
    <row r="40" spans="1:21" x14ac:dyDescent="0.25">
      <c r="A40" s="55">
        <f>SUM(A12:A39)</f>
        <v>69378</v>
      </c>
      <c r="C40" s="19"/>
      <c r="D40" s="20"/>
      <c r="E40" s="20" t="s">
        <v>25</v>
      </c>
      <c r="F40" s="20"/>
      <c r="G40" s="55">
        <f t="shared" ref="G40:Q40" si="2">SUM(G12:G39)</f>
        <v>71107</v>
      </c>
      <c r="H40" s="55">
        <f t="shared" si="2"/>
        <v>29465</v>
      </c>
      <c r="I40" s="55">
        <f t="shared" si="2"/>
        <v>53743.44</v>
      </c>
      <c r="J40" s="55">
        <f t="shared" si="2"/>
        <v>64863</v>
      </c>
      <c r="K40" s="55">
        <f t="shared" si="2"/>
        <v>84255.770000000019</v>
      </c>
      <c r="L40" s="282"/>
      <c r="M40" s="282">
        <f t="shared" si="2"/>
        <v>-17276</v>
      </c>
      <c r="N40" s="282">
        <f t="shared" si="2"/>
        <v>19780.400000000001</v>
      </c>
      <c r="O40" s="282">
        <f t="shared" si="2"/>
        <v>0</v>
      </c>
      <c r="P40" s="55">
        <f t="shared" si="2"/>
        <v>86760.170000000042</v>
      </c>
      <c r="Q40" s="55">
        <f t="shared" si="2"/>
        <v>1100</v>
      </c>
      <c r="R40" s="69">
        <f t="shared" si="0"/>
        <v>87860.170000000042</v>
      </c>
      <c r="S40" s="69">
        <f>SUM(S12:S39)</f>
        <v>75643</v>
      </c>
      <c r="T40" s="69">
        <f>SUM(T12:T39)</f>
        <v>-16753.170000000049</v>
      </c>
      <c r="U40" s="122"/>
    </row>
    <row r="41" spans="1:21" x14ac:dyDescent="0.25">
      <c r="A41" s="58"/>
      <c r="C41" s="21"/>
      <c r="D41" s="10" t="s">
        <v>26</v>
      </c>
      <c r="E41" s="10"/>
      <c r="F41" s="10"/>
      <c r="G41" s="58"/>
      <c r="H41" s="58"/>
      <c r="I41" s="58"/>
      <c r="J41" s="58"/>
      <c r="K41" s="58"/>
      <c r="L41" s="280"/>
      <c r="M41" s="280"/>
      <c r="N41" s="280"/>
      <c r="O41" s="280"/>
      <c r="P41" s="58"/>
      <c r="Q41" s="58"/>
      <c r="R41" s="58"/>
      <c r="S41" s="58"/>
      <c r="T41" s="76"/>
    </row>
    <row r="42" spans="1:21" x14ac:dyDescent="0.25">
      <c r="A42" s="66">
        <v>-9091</v>
      </c>
      <c r="C42" s="12"/>
      <c r="E42" t="s">
        <v>27</v>
      </c>
      <c r="G42" s="81">
        <v>-8000</v>
      </c>
      <c r="H42" s="81">
        <v>-8817</v>
      </c>
      <c r="I42" s="81">
        <v>-13322</v>
      </c>
      <c r="J42" s="81">
        <v>-14121</v>
      </c>
      <c r="K42" s="81">
        <v>-14952</v>
      </c>
      <c r="L42" s="302">
        <v>5190</v>
      </c>
      <c r="N42" s="302"/>
      <c r="O42" s="336">
        <f>-2017.97-1895.44</f>
        <v>-3913.41</v>
      </c>
      <c r="P42" s="58">
        <f>K42+L42+M42+N42+O42</f>
        <v>-13675.41</v>
      </c>
      <c r="Q42" s="58"/>
      <c r="R42" s="58">
        <f t="shared" si="0"/>
        <v>-13675.41</v>
      </c>
      <c r="S42" s="58">
        <v>-10000</v>
      </c>
      <c r="T42" s="58">
        <f>G42-R42</f>
        <v>5675.41</v>
      </c>
    </row>
    <row r="43" spans="1:21" ht="15.75" thickBot="1" x14ac:dyDescent="0.3">
      <c r="A43" s="93">
        <f>SUM(A40:A42)</f>
        <v>60287</v>
      </c>
      <c r="B43" s="94"/>
      <c r="C43" s="95"/>
      <c r="D43" s="96"/>
      <c r="E43" s="96"/>
      <c r="F43" s="97" t="s">
        <v>28</v>
      </c>
      <c r="G43" s="356">
        <f t="shared" ref="G43:T43" si="3">SUM(G40:G42)</f>
        <v>63107</v>
      </c>
      <c r="H43" s="93">
        <f t="shared" si="3"/>
        <v>20648</v>
      </c>
      <c r="I43" s="93">
        <f t="shared" si="3"/>
        <v>40421.440000000002</v>
      </c>
      <c r="J43" s="93">
        <f t="shared" si="3"/>
        <v>50742</v>
      </c>
      <c r="K43" s="93">
        <f t="shared" si="3"/>
        <v>69303.770000000019</v>
      </c>
      <c r="L43" s="284">
        <f t="shared" si="3"/>
        <v>5190</v>
      </c>
      <c r="M43" s="284">
        <f t="shared" si="3"/>
        <v>-17276</v>
      </c>
      <c r="N43" s="284">
        <f t="shared" si="3"/>
        <v>19780.400000000001</v>
      </c>
      <c r="O43" s="284">
        <f t="shared" si="3"/>
        <v>-3913.41</v>
      </c>
      <c r="P43" s="93">
        <f t="shared" si="3"/>
        <v>73084.760000000038</v>
      </c>
      <c r="Q43" s="93">
        <f t="shared" si="3"/>
        <v>1100</v>
      </c>
      <c r="R43" s="83">
        <f t="shared" si="0"/>
        <v>74184.760000000038</v>
      </c>
      <c r="S43" s="83">
        <f t="shared" si="3"/>
        <v>65643</v>
      </c>
      <c r="T43" s="83">
        <f t="shared" si="3"/>
        <v>-11077.760000000049</v>
      </c>
    </row>
    <row r="44" spans="1:21" ht="15.75" thickTop="1" x14ac:dyDescent="0.25">
      <c r="C44" s="22"/>
      <c r="D44" s="22"/>
      <c r="E44" s="22" t="s">
        <v>29</v>
      </c>
      <c r="F44" s="22"/>
      <c r="G44" s="82"/>
      <c r="H44" s="82"/>
      <c r="I44" s="82"/>
      <c r="J44" s="82"/>
      <c r="K44" s="82"/>
      <c r="L44" s="285"/>
      <c r="M44" s="307"/>
      <c r="N44" s="307"/>
      <c r="O44" s="307"/>
      <c r="P44" s="79"/>
      <c r="Q44" s="79"/>
      <c r="R44" s="82"/>
    </row>
    <row r="45" spans="1:21" x14ac:dyDescent="0.25">
      <c r="K45" s="305" t="s">
        <v>105</v>
      </c>
      <c r="L45" s="403" t="s">
        <v>106</v>
      </c>
      <c r="M45" s="404"/>
      <c r="N45" s="334" t="s">
        <v>107</v>
      </c>
      <c r="O45" s="334"/>
      <c r="P45" s="304" t="s">
        <v>108</v>
      </c>
      <c r="Q45" s="305" t="s">
        <v>112</v>
      </c>
      <c r="R45" s="305" t="s">
        <v>113</v>
      </c>
    </row>
    <row r="46" spans="1:21" x14ac:dyDescent="0.25">
      <c r="A46" s="60" t="s">
        <v>0</v>
      </c>
      <c r="C46" s="2"/>
      <c r="D46" s="3"/>
      <c r="E46" s="3"/>
      <c r="F46" s="3"/>
      <c r="G46" s="78" t="s">
        <v>125</v>
      </c>
      <c r="H46" s="78" t="s">
        <v>125</v>
      </c>
      <c r="I46" s="78" t="s">
        <v>126</v>
      </c>
      <c r="J46" s="78" t="s">
        <v>125</v>
      </c>
      <c r="K46" s="78" t="s">
        <v>125</v>
      </c>
      <c r="L46" s="279"/>
      <c r="M46" s="279"/>
      <c r="N46" s="279" t="s">
        <v>104</v>
      </c>
      <c r="O46" s="279" t="s">
        <v>104</v>
      </c>
      <c r="P46" s="59" t="s">
        <v>131</v>
      </c>
      <c r="Q46" s="78" t="s">
        <v>109</v>
      </c>
      <c r="R46" s="78" t="s">
        <v>114</v>
      </c>
      <c r="S46" s="78" t="s">
        <v>125</v>
      </c>
      <c r="T46" s="345" t="s">
        <v>125</v>
      </c>
    </row>
    <row r="47" spans="1:21" x14ac:dyDescent="0.25">
      <c r="A47" s="58"/>
      <c r="C47" s="4"/>
      <c r="D47" s="1"/>
      <c r="E47" s="1"/>
      <c r="F47" s="1"/>
      <c r="G47" s="58"/>
      <c r="H47" s="58" t="s">
        <v>1</v>
      </c>
      <c r="I47" s="58" t="s">
        <v>1</v>
      </c>
      <c r="J47" s="58" t="s">
        <v>1</v>
      </c>
      <c r="K47" s="58" t="s">
        <v>1</v>
      </c>
      <c r="L47" s="280" t="s">
        <v>102</v>
      </c>
      <c r="M47" s="280" t="s">
        <v>102</v>
      </c>
      <c r="N47" s="280" t="s">
        <v>216</v>
      </c>
      <c r="O47" s="280" t="s">
        <v>215</v>
      </c>
      <c r="P47" s="58"/>
      <c r="Q47" s="58" t="s">
        <v>110</v>
      </c>
      <c r="R47" s="58" t="s">
        <v>120</v>
      </c>
      <c r="S47" s="58" t="s">
        <v>2</v>
      </c>
      <c r="T47" s="314" t="s">
        <v>237</v>
      </c>
    </row>
    <row r="48" spans="1:21" x14ac:dyDescent="0.25">
      <c r="A48" s="54" t="s">
        <v>1</v>
      </c>
      <c r="C48" s="7"/>
      <c r="D48" s="8"/>
      <c r="E48" s="8"/>
      <c r="F48" s="8"/>
      <c r="G48" s="54" t="s">
        <v>3</v>
      </c>
      <c r="H48" s="54" t="s">
        <v>202</v>
      </c>
      <c r="I48" s="54" t="s">
        <v>135</v>
      </c>
      <c r="J48" s="54" t="s">
        <v>204</v>
      </c>
      <c r="K48" s="54" t="s">
        <v>205</v>
      </c>
      <c r="L48" s="281" t="s">
        <v>103</v>
      </c>
      <c r="M48" s="281" t="s">
        <v>103</v>
      </c>
      <c r="N48" s="281"/>
      <c r="O48" s="281"/>
      <c r="P48" s="54"/>
      <c r="Q48" s="54" t="s">
        <v>111</v>
      </c>
      <c r="R48" s="54" t="s">
        <v>121</v>
      </c>
      <c r="S48" s="54" t="s">
        <v>4</v>
      </c>
      <c r="T48" s="346" t="s">
        <v>238</v>
      </c>
    </row>
    <row r="49" spans="1:20" x14ac:dyDescent="0.25">
      <c r="A49" s="61" t="s">
        <v>5</v>
      </c>
      <c r="C49" s="9" t="s">
        <v>30</v>
      </c>
      <c r="D49" s="10"/>
      <c r="E49" s="10"/>
      <c r="F49" s="10"/>
      <c r="G49" s="58" t="s">
        <v>5</v>
      </c>
      <c r="H49" s="58"/>
      <c r="I49" s="58" t="s">
        <v>5</v>
      </c>
      <c r="J49" s="58"/>
      <c r="K49" s="58"/>
      <c r="L49" s="280"/>
      <c r="M49" s="280" t="s">
        <v>5</v>
      </c>
      <c r="N49" s="280" t="s">
        <v>5</v>
      </c>
      <c r="O49" s="280" t="s">
        <v>5</v>
      </c>
      <c r="P49" s="61" t="s">
        <v>5</v>
      </c>
      <c r="Q49" s="61" t="s">
        <v>5</v>
      </c>
      <c r="R49" s="63" t="s">
        <v>5</v>
      </c>
      <c r="S49" s="58" t="s">
        <v>5</v>
      </c>
      <c r="T49" s="314" t="s">
        <v>220</v>
      </c>
    </row>
    <row r="50" spans="1:20" x14ac:dyDescent="0.25">
      <c r="A50" s="58"/>
      <c r="C50" s="23"/>
      <c r="D50" t="s">
        <v>7</v>
      </c>
      <c r="G50" s="58"/>
      <c r="H50" s="58"/>
      <c r="I50" s="58"/>
      <c r="J50" s="58"/>
      <c r="K50" s="58"/>
      <c r="L50" s="280"/>
      <c r="M50" s="280"/>
      <c r="N50" s="280"/>
      <c r="O50" s="280"/>
      <c r="P50" s="58"/>
      <c r="Q50" s="58"/>
      <c r="R50" s="64"/>
      <c r="S50" s="313" t="s">
        <v>154</v>
      </c>
      <c r="T50" s="76"/>
    </row>
    <row r="51" spans="1:20" x14ac:dyDescent="0.25">
      <c r="A51" s="58"/>
      <c r="C51" s="23"/>
      <c r="E51" t="s">
        <v>8</v>
      </c>
      <c r="G51" s="58"/>
      <c r="H51" s="58"/>
      <c r="I51" s="58"/>
      <c r="J51" s="58"/>
      <c r="K51" s="58"/>
      <c r="L51" s="280"/>
      <c r="M51" s="280"/>
      <c r="N51" s="280"/>
      <c r="O51" s="280"/>
      <c r="P51" s="58"/>
      <c r="Q51" s="58"/>
      <c r="R51" s="64"/>
      <c r="S51" s="58"/>
      <c r="T51" s="76"/>
    </row>
    <row r="52" spans="1:20" x14ac:dyDescent="0.25">
      <c r="A52" s="54">
        <v>34571</v>
      </c>
      <c r="C52" s="24"/>
      <c r="D52" s="14"/>
      <c r="E52" s="14"/>
      <c r="F52" s="14" t="s">
        <v>31</v>
      </c>
      <c r="G52" s="54">
        <v>42072</v>
      </c>
      <c r="H52" s="54">
        <v>19343</v>
      </c>
      <c r="I52" s="54">
        <v>30455</v>
      </c>
      <c r="J52" s="54">
        <v>36542</v>
      </c>
      <c r="K52" s="54">
        <v>39304</v>
      </c>
      <c r="L52" s="281"/>
      <c r="M52" s="281"/>
      <c r="N52" s="281"/>
      <c r="O52" s="281"/>
      <c r="P52" s="54">
        <f>K52+L52+M52+N52</f>
        <v>39304</v>
      </c>
      <c r="Q52" s="54"/>
      <c r="R52" s="65">
        <f t="shared" ref="R52:R70" si="4">SUM(P52:Q52)</f>
        <v>39304</v>
      </c>
      <c r="S52" s="54">
        <v>39861</v>
      </c>
      <c r="T52" s="54">
        <f>G52-R52</f>
        <v>2768</v>
      </c>
    </row>
    <row r="53" spans="1:20" x14ac:dyDescent="0.25">
      <c r="A53" s="58"/>
      <c r="C53" s="12"/>
      <c r="E53" t="s">
        <v>13</v>
      </c>
      <c r="G53" s="58"/>
      <c r="H53" s="58"/>
      <c r="I53" s="58"/>
      <c r="J53" s="58"/>
      <c r="K53" s="58"/>
      <c r="L53" s="280"/>
      <c r="M53" s="280"/>
      <c r="N53" s="280"/>
      <c r="O53" s="280"/>
      <c r="P53" s="58"/>
      <c r="Q53" s="58"/>
      <c r="R53" s="64"/>
      <c r="S53" s="58"/>
      <c r="T53" s="76"/>
    </row>
    <row r="54" spans="1:20" x14ac:dyDescent="0.25">
      <c r="A54" s="54"/>
      <c r="C54" s="13"/>
      <c r="D54" s="14"/>
      <c r="E54" s="14"/>
      <c r="F54" s="14" t="s">
        <v>32</v>
      </c>
      <c r="G54" s="54">
        <v>500</v>
      </c>
      <c r="H54" s="54">
        <v>0</v>
      </c>
      <c r="I54" s="54">
        <v>0</v>
      </c>
      <c r="J54" s="54">
        <v>0</v>
      </c>
      <c r="K54" s="54">
        <v>0</v>
      </c>
      <c r="L54" s="281"/>
      <c r="M54" s="281"/>
      <c r="N54" s="281"/>
      <c r="O54" s="281"/>
      <c r="P54" s="54">
        <f>K54+L54+M54+N54</f>
        <v>0</v>
      </c>
      <c r="Q54" s="54"/>
      <c r="R54" s="65">
        <v>0</v>
      </c>
      <c r="S54" s="54">
        <v>500</v>
      </c>
      <c r="T54" s="54">
        <f>G54-R54</f>
        <v>500</v>
      </c>
    </row>
    <row r="55" spans="1:20" x14ac:dyDescent="0.25">
      <c r="A55" s="58"/>
      <c r="C55" s="12"/>
      <c r="G55" s="58"/>
      <c r="H55" s="58"/>
      <c r="I55" s="58"/>
      <c r="J55" s="58"/>
      <c r="K55" s="58"/>
      <c r="L55" s="280"/>
      <c r="M55" s="280"/>
      <c r="N55" s="280"/>
      <c r="O55" s="280"/>
      <c r="P55" s="58"/>
      <c r="Q55" s="58"/>
      <c r="R55" s="64"/>
      <c r="S55" s="58"/>
      <c r="T55" s="76"/>
    </row>
    <row r="56" spans="1:20" x14ac:dyDescent="0.25">
      <c r="A56" s="54">
        <v>1368</v>
      </c>
      <c r="C56" s="13"/>
      <c r="D56" s="14"/>
      <c r="E56" s="14"/>
      <c r="F56" s="14" t="s">
        <v>224</v>
      </c>
      <c r="G56" s="54">
        <v>2200</v>
      </c>
      <c r="H56" s="54">
        <v>2140</v>
      </c>
      <c r="I56" s="54">
        <v>3780</v>
      </c>
      <c r="J56" s="54">
        <v>3780</v>
      </c>
      <c r="K56" s="54">
        <v>3780</v>
      </c>
      <c r="L56" s="281"/>
      <c r="M56" s="281"/>
      <c r="N56" s="281"/>
      <c r="O56" s="281"/>
      <c r="P56" s="54">
        <f>K56+L56+M56+N56</f>
        <v>3780</v>
      </c>
      <c r="Q56" s="54"/>
      <c r="R56" s="65">
        <f t="shared" si="4"/>
        <v>3780</v>
      </c>
      <c r="S56" s="54">
        <v>3780</v>
      </c>
      <c r="T56" s="54">
        <f>G56-R56</f>
        <v>-1580</v>
      </c>
    </row>
    <row r="57" spans="1:20" x14ac:dyDescent="0.25">
      <c r="A57" s="58"/>
      <c r="C57" s="12"/>
      <c r="G57" s="58"/>
      <c r="H57" s="58"/>
      <c r="I57" s="58"/>
      <c r="J57" s="58"/>
      <c r="K57" s="58"/>
      <c r="L57" s="280"/>
      <c r="M57" s="280"/>
      <c r="N57" s="280"/>
      <c r="O57" s="280"/>
      <c r="P57" s="58"/>
      <c r="Q57" s="58"/>
      <c r="R57" s="64"/>
      <c r="S57" s="58"/>
      <c r="T57" s="76"/>
    </row>
    <row r="58" spans="1:20" x14ac:dyDescent="0.25">
      <c r="A58" s="54">
        <v>244</v>
      </c>
      <c r="C58" s="13"/>
      <c r="D58" s="14"/>
      <c r="E58" s="14"/>
      <c r="F58" s="14" t="s">
        <v>34</v>
      </c>
      <c r="G58" s="54">
        <v>500</v>
      </c>
      <c r="H58" s="54">
        <v>100</v>
      </c>
      <c r="I58" s="54">
        <v>284</v>
      </c>
      <c r="J58" s="54">
        <v>284</v>
      </c>
      <c r="K58" s="54">
        <v>284</v>
      </c>
      <c r="L58" s="281"/>
      <c r="M58" s="281"/>
      <c r="N58" s="281"/>
      <c r="O58" s="281"/>
      <c r="P58" s="54">
        <f>K58+L58+M58+N58</f>
        <v>284</v>
      </c>
      <c r="Q58" s="54"/>
      <c r="R58" s="65">
        <f t="shared" si="4"/>
        <v>284</v>
      </c>
      <c r="S58" s="54">
        <v>300</v>
      </c>
      <c r="T58" s="54">
        <f>G58-R58</f>
        <v>216</v>
      </c>
    </row>
    <row r="59" spans="1:20" x14ac:dyDescent="0.25">
      <c r="A59" s="58"/>
      <c r="C59" s="12"/>
      <c r="G59" s="58"/>
      <c r="H59" s="58"/>
      <c r="I59" s="58"/>
      <c r="J59" s="58"/>
      <c r="K59" s="58"/>
      <c r="L59" s="280"/>
      <c r="M59" s="280"/>
      <c r="N59" s="280"/>
      <c r="O59" s="280"/>
      <c r="P59" s="58"/>
      <c r="Q59" s="58"/>
      <c r="R59" s="64"/>
      <c r="S59" s="58"/>
      <c r="T59" s="76"/>
    </row>
    <row r="60" spans="1:20" x14ac:dyDescent="0.25">
      <c r="A60" s="54">
        <v>398</v>
      </c>
      <c r="C60" s="13"/>
      <c r="D60" s="14"/>
      <c r="E60" s="14"/>
      <c r="F60" s="14" t="s">
        <v>35</v>
      </c>
      <c r="G60" s="54">
        <v>500</v>
      </c>
      <c r="H60" s="54">
        <v>110</v>
      </c>
      <c r="I60" s="54">
        <v>155</v>
      </c>
      <c r="J60" s="54">
        <v>213</v>
      </c>
      <c r="K60" s="54">
        <v>242</v>
      </c>
      <c r="L60" s="281"/>
      <c r="M60" s="281"/>
      <c r="N60" s="281"/>
      <c r="O60" s="281"/>
      <c r="P60" s="54">
        <f>K60+L60+M60+N60</f>
        <v>242</v>
      </c>
      <c r="Q60" s="54"/>
      <c r="R60" s="65">
        <f t="shared" si="4"/>
        <v>242</v>
      </c>
      <c r="S60" s="54">
        <v>200</v>
      </c>
      <c r="T60" s="54">
        <f>G60-R60</f>
        <v>258</v>
      </c>
    </row>
    <row r="61" spans="1:20" x14ac:dyDescent="0.25">
      <c r="A61" s="58"/>
      <c r="C61" s="12"/>
      <c r="G61" s="58"/>
      <c r="H61" s="58"/>
      <c r="I61" s="58"/>
      <c r="J61" s="58"/>
      <c r="K61" s="58"/>
      <c r="L61" s="280"/>
      <c r="M61" s="280"/>
      <c r="N61" s="280"/>
      <c r="O61" s="280"/>
      <c r="P61" s="58"/>
      <c r="Q61" s="58"/>
      <c r="R61" s="64"/>
      <c r="S61" s="58"/>
      <c r="T61" s="76"/>
    </row>
    <row r="62" spans="1:20" x14ac:dyDescent="0.25">
      <c r="A62" s="54">
        <v>2337</v>
      </c>
      <c r="C62" s="13"/>
      <c r="D62" s="14"/>
      <c r="E62" s="14"/>
      <c r="F62" s="26" t="s">
        <v>36</v>
      </c>
      <c r="G62" s="54">
        <v>5000</v>
      </c>
      <c r="H62" s="54">
        <v>1163</v>
      </c>
      <c r="I62" s="54">
        <v>1696</v>
      </c>
      <c r="J62" s="54">
        <v>2109</v>
      </c>
      <c r="K62" s="54">
        <v>2519</v>
      </c>
      <c r="L62" s="281"/>
      <c r="M62" s="281"/>
      <c r="N62" s="281"/>
      <c r="O62" s="281"/>
      <c r="P62" s="54">
        <f>K62+L62+M62+N62</f>
        <v>2519</v>
      </c>
      <c r="Q62" s="54"/>
      <c r="R62" s="65">
        <f t="shared" si="4"/>
        <v>2519</v>
      </c>
      <c r="S62" s="54">
        <v>2800</v>
      </c>
      <c r="T62" s="54">
        <f>G62-R62</f>
        <v>2481</v>
      </c>
    </row>
    <row r="63" spans="1:20" x14ac:dyDescent="0.25">
      <c r="A63" s="58"/>
      <c r="C63" s="21"/>
      <c r="D63" s="10"/>
      <c r="E63" s="10"/>
      <c r="F63" s="10"/>
      <c r="G63" s="58"/>
      <c r="H63" s="58"/>
      <c r="I63" s="58"/>
      <c r="J63" s="58"/>
      <c r="K63" s="58"/>
      <c r="L63" s="280"/>
      <c r="M63" s="280"/>
      <c r="N63" s="280"/>
      <c r="O63" s="280"/>
      <c r="P63" s="58"/>
      <c r="Q63" s="58"/>
      <c r="R63" s="64"/>
      <c r="S63" s="58"/>
      <c r="T63" s="76"/>
    </row>
    <row r="64" spans="1:20" x14ac:dyDescent="0.25">
      <c r="A64" s="54">
        <v>1041</v>
      </c>
      <c r="C64" s="13"/>
      <c r="D64" s="14"/>
      <c r="E64" s="14"/>
      <c r="F64" s="14" t="s">
        <v>37</v>
      </c>
      <c r="G64" s="54">
        <v>1200</v>
      </c>
      <c r="H64" s="54">
        <v>120</v>
      </c>
      <c r="I64" s="54">
        <v>800</v>
      </c>
      <c r="J64" s="54">
        <v>800</v>
      </c>
      <c r="K64" s="54">
        <v>793</v>
      </c>
      <c r="L64" s="281"/>
      <c r="M64" s="281"/>
      <c r="N64" s="281"/>
      <c r="O64" s="281"/>
      <c r="P64" s="54">
        <f>K64+L64+M64+N64</f>
        <v>793</v>
      </c>
      <c r="Q64" s="54"/>
      <c r="R64" s="65">
        <f t="shared" si="4"/>
        <v>793</v>
      </c>
      <c r="S64" s="54">
        <v>800</v>
      </c>
      <c r="T64" s="54">
        <f>G64-R64</f>
        <v>407</v>
      </c>
    </row>
    <row r="65" spans="1:20" x14ac:dyDescent="0.25">
      <c r="A65" s="58"/>
      <c r="C65" s="12"/>
      <c r="G65" s="58"/>
      <c r="H65" s="58"/>
      <c r="I65" s="58"/>
      <c r="J65" s="58"/>
      <c r="K65" s="58"/>
      <c r="L65" s="280"/>
      <c r="M65" s="280"/>
      <c r="N65" s="280"/>
      <c r="O65" s="280"/>
      <c r="P65" s="58"/>
      <c r="Q65" s="58"/>
      <c r="R65" s="64"/>
      <c r="S65" s="58"/>
      <c r="T65" s="76"/>
    </row>
    <row r="66" spans="1:20" x14ac:dyDescent="0.25">
      <c r="A66" s="54">
        <v>0</v>
      </c>
      <c r="C66" s="13"/>
      <c r="D66" s="14"/>
      <c r="E66" s="14"/>
      <c r="F66" s="14" t="s">
        <v>38</v>
      </c>
      <c r="G66" s="54">
        <v>0</v>
      </c>
      <c r="H66" s="54">
        <v>-1000</v>
      </c>
      <c r="I66" s="54">
        <v>-1000</v>
      </c>
      <c r="J66" s="54">
        <v>-1000</v>
      </c>
      <c r="K66" s="54">
        <v>-1000</v>
      </c>
      <c r="L66" s="281"/>
      <c r="M66" s="281"/>
      <c r="N66" s="281"/>
      <c r="O66" s="281">
        <v>1000</v>
      </c>
      <c r="P66" s="54">
        <f>K66+L66+M66+N66+O66</f>
        <v>0</v>
      </c>
      <c r="Q66" s="54"/>
      <c r="R66" s="65">
        <f t="shared" si="4"/>
        <v>0</v>
      </c>
      <c r="S66" s="54">
        <v>-1000</v>
      </c>
      <c r="T66" s="54">
        <f>G66-R66</f>
        <v>0</v>
      </c>
    </row>
    <row r="67" spans="1:20" x14ac:dyDescent="0.25">
      <c r="A67" s="58"/>
      <c r="C67" s="12"/>
      <c r="G67" s="58"/>
      <c r="H67" s="58"/>
      <c r="I67" s="58"/>
      <c r="J67" s="58"/>
      <c r="K67" s="58"/>
      <c r="L67" s="280"/>
      <c r="M67" s="280"/>
      <c r="N67" s="280"/>
      <c r="O67" s="280"/>
      <c r="P67" s="58"/>
      <c r="Q67" s="58"/>
      <c r="R67" s="64"/>
      <c r="S67" s="58"/>
      <c r="T67" s="76"/>
    </row>
    <row r="68" spans="1:20" x14ac:dyDescent="0.25">
      <c r="A68" s="54">
        <v>7000</v>
      </c>
      <c r="C68" s="13"/>
      <c r="D68" s="14"/>
      <c r="E68" s="14"/>
      <c r="F68" s="104" t="s">
        <v>39</v>
      </c>
      <c r="G68" s="54">
        <v>7000</v>
      </c>
      <c r="H68" s="54">
        <v>0</v>
      </c>
      <c r="I68" s="54">
        <v>0</v>
      </c>
      <c r="J68" s="54">
        <v>0</v>
      </c>
      <c r="K68" s="54">
        <v>0</v>
      </c>
      <c r="L68" s="281"/>
      <c r="M68" s="281"/>
      <c r="N68" s="281"/>
      <c r="O68" s="281"/>
      <c r="P68" s="54">
        <f>K68+L68+M68+N68</f>
        <v>0</v>
      </c>
      <c r="Q68" s="154">
        <v>7000</v>
      </c>
      <c r="R68" s="65">
        <f t="shared" si="4"/>
        <v>7000</v>
      </c>
      <c r="S68" s="54">
        <v>7000</v>
      </c>
      <c r="T68" s="54">
        <f>G68-R68</f>
        <v>0</v>
      </c>
    </row>
    <row r="69" spans="1:20" s="42" customFormat="1" ht="15" customHeight="1" x14ac:dyDescent="0.2">
      <c r="A69" s="107">
        <f>SUM(A49:A68)</f>
        <v>46959</v>
      </c>
      <c r="C69" s="108"/>
      <c r="D69" s="109"/>
      <c r="E69" s="109"/>
      <c r="F69" s="20" t="s">
        <v>25</v>
      </c>
      <c r="G69" s="107">
        <f t="shared" ref="G69:T69" si="5">SUM(G49:G68)</f>
        <v>58972</v>
      </c>
      <c r="H69" s="107">
        <f t="shared" si="5"/>
        <v>21976</v>
      </c>
      <c r="I69" s="107">
        <f t="shared" si="5"/>
        <v>36170</v>
      </c>
      <c r="J69" s="107">
        <f t="shared" si="5"/>
        <v>42728</v>
      </c>
      <c r="K69" s="107">
        <f t="shared" si="5"/>
        <v>45922</v>
      </c>
      <c r="L69" s="107">
        <f t="shared" si="5"/>
        <v>0</v>
      </c>
      <c r="M69" s="107">
        <f t="shared" si="5"/>
        <v>0</v>
      </c>
      <c r="N69" s="107">
        <f t="shared" si="5"/>
        <v>0</v>
      </c>
      <c r="O69" s="107">
        <f t="shared" si="5"/>
        <v>1000</v>
      </c>
      <c r="P69" s="107">
        <f t="shared" si="5"/>
        <v>46922</v>
      </c>
      <c r="Q69" s="107">
        <f t="shared" si="5"/>
        <v>7000</v>
      </c>
      <c r="R69" s="107">
        <f t="shared" si="5"/>
        <v>53922</v>
      </c>
      <c r="S69" s="107">
        <f t="shared" si="5"/>
        <v>54241</v>
      </c>
      <c r="T69" s="107">
        <f t="shared" si="5"/>
        <v>5050</v>
      </c>
    </row>
    <row r="70" spans="1:20" ht="15.75" thickBot="1" x14ac:dyDescent="0.3">
      <c r="A70" s="93">
        <f>A69</f>
        <v>46959</v>
      </c>
      <c r="B70" s="94"/>
      <c r="C70" s="110"/>
      <c r="D70" s="98"/>
      <c r="E70" s="98"/>
      <c r="F70" s="120" t="s">
        <v>28</v>
      </c>
      <c r="G70" s="83">
        <f t="shared" ref="G70:T70" si="6">G69</f>
        <v>58972</v>
      </c>
      <c r="H70" s="93">
        <f t="shared" si="6"/>
        <v>21976</v>
      </c>
      <c r="I70" s="93">
        <f t="shared" ref="I70:Q70" si="7">I69</f>
        <v>36170</v>
      </c>
      <c r="J70" s="93">
        <f t="shared" si="7"/>
        <v>42728</v>
      </c>
      <c r="K70" s="93">
        <f t="shared" si="7"/>
        <v>45922</v>
      </c>
      <c r="L70" s="93">
        <f t="shared" si="7"/>
        <v>0</v>
      </c>
      <c r="M70" s="93">
        <f t="shared" si="7"/>
        <v>0</v>
      </c>
      <c r="N70" s="93">
        <f t="shared" si="7"/>
        <v>0</v>
      </c>
      <c r="O70" s="93">
        <f t="shared" si="7"/>
        <v>1000</v>
      </c>
      <c r="P70" s="93">
        <f t="shared" si="7"/>
        <v>46922</v>
      </c>
      <c r="Q70" s="93">
        <f t="shared" si="7"/>
        <v>7000</v>
      </c>
      <c r="R70" s="83">
        <f t="shared" si="4"/>
        <v>53922</v>
      </c>
      <c r="S70" s="83">
        <f t="shared" si="6"/>
        <v>54241</v>
      </c>
      <c r="T70" s="83">
        <f t="shared" si="6"/>
        <v>5050</v>
      </c>
    </row>
    <row r="71" spans="1:20" ht="15.75" thickTop="1" x14ac:dyDescent="0.25">
      <c r="A71" s="84"/>
      <c r="C71" s="74"/>
      <c r="D71" s="74"/>
      <c r="E71" s="74"/>
      <c r="F71" s="74"/>
      <c r="G71" s="84"/>
      <c r="H71" s="84"/>
      <c r="I71" s="84"/>
      <c r="J71" s="84"/>
      <c r="K71" s="84"/>
      <c r="L71" s="286"/>
      <c r="M71" s="286"/>
      <c r="N71" s="286"/>
      <c r="O71" s="286"/>
      <c r="P71" s="84"/>
      <c r="Q71" s="84"/>
      <c r="R71" s="75"/>
      <c r="S71" s="75"/>
    </row>
    <row r="72" spans="1:20" x14ac:dyDescent="0.25">
      <c r="K72" s="305" t="s">
        <v>105</v>
      </c>
      <c r="L72" s="403" t="s">
        <v>106</v>
      </c>
      <c r="M72" s="404"/>
      <c r="N72" s="334" t="s">
        <v>107</v>
      </c>
      <c r="O72" s="334"/>
      <c r="P72" s="304" t="s">
        <v>108</v>
      </c>
      <c r="Q72" s="305" t="s">
        <v>112</v>
      </c>
      <c r="R72" s="305" t="s">
        <v>113</v>
      </c>
    </row>
    <row r="73" spans="1:20" x14ac:dyDescent="0.25">
      <c r="A73" s="60" t="s">
        <v>0</v>
      </c>
      <c r="C73" s="2"/>
      <c r="D73" s="3"/>
      <c r="E73" s="3"/>
      <c r="F73" s="3"/>
      <c r="G73" s="78" t="s">
        <v>125</v>
      </c>
      <c r="H73" s="78" t="s">
        <v>125</v>
      </c>
      <c r="I73" s="78" t="s">
        <v>126</v>
      </c>
      <c r="J73" s="78" t="s">
        <v>125</v>
      </c>
      <c r="K73" s="78" t="s">
        <v>125</v>
      </c>
      <c r="L73" s="279"/>
      <c r="M73" s="279"/>
      <c r="N73" s="279" t="s">
        <v>104</v>
      </c>
      <c r="O73" s="279" t="s">
        <v>104</v>
      </c>
      <c r="P73" s="59" t="s">
        <v>131</v>
      </c>
      <c r="Q73" s="78" t="s">
        <v>109</v>
      </c>
      <c r="R73" s="78" t="s">
        <v>114</v>
      </c>
      <c r="S73" s="78" t="s">
        <v>125</v>
      </c>
      <c r="T73" s="345" t="s">
        <v>125</v>
      </c>
    </row>
    <row r="74" spans="1:20" x14ac:dyDescent="0.25">
      <c r="A74" s="58"/>
      <c r="C74" s="4"/>
      <c r="D74" s="1"/>
      <c r="E74" s="1"/>
      <c r="F74" s="1"/>
      <c r="G74" s="58"/>
      <c r="H74" s="58" t="s">
        <v>1</v>
      </c>
      <c r="I74" s="58" t="s">
        <v>1</v>
      </c>
      <c r="J74" s="58" t="s">
        <v>1</v>
      </c>
      <c r="K74" s="58" t="s">
        <v>1</v>
      </c>
      <c r="L74" s="280" t="s">
        <v>102</v>
      </c>
      <c r="M74" s="280" t="s">
        <v>102</v>
      </c>
      <c r="N74" s="280" t="s">
        <v>216</v>
      </c>
      <c r="O74" s="280" t="s">
        <v>215</v>
      </c>
      <c r="P74" s="64"/>
      <c r="Q74" s="58" t="s">
        <v>110</v>
      </c>
      <c r="R74" s="58" t="s">
        <v>120</v>
      </c>
      <c r="S74" s="58" t="s">
        <v>2</v>
      </c>
      <c r="T74" s="314" t="s">
        <v>237</v>
      </c>
    </row>
    <row r="75" spans="1:20" x14ac:dyDescent="0.25">
      <c r="A75" s="54" t="s">
        <v>1</v>
      </c>
      <c r="C75" s="7"/>
      <c r="D75" s="8"/>
      <c r="E75" s="8"/>
      <c r="F75" s="8"/>
      <c r="G75" s="54" t="s">
        <v>3</v>
      </c>
      <c r="H75" s="54" t="s">
        <v>202</v>
      </c>
      <c r="I75" s="54" t="s">
        <v>135</v>
      </c>
      <c r="J75" s="54" t="s">
        <v>204</v>
      </c>
      <c r="K75" s="54" t="s">
        <v>205</v>
      </c>
      <c r="L75" s="281" t="s">
        <v>103</v>
      </c>
      <c r="M75" s="281" t="s">
        <v>103</v>
      </c>
      <c r="N75" s="281"/>
      <c r="O75" s="281"/>
      <c r="P75" s="65"/>
      <c r="Q75" s="54" t="s">
        <v>111</v>
      </c>
      <c r="R75" s="54" t="s">
        <v>121</v>
      </c>
      <c r="S75" s="54" t="s">
        <v>4</v>
      </c>
      <c r="T75" s="346" t="s">
        <v>238</v>
      </c>
    </row>
    <row r="76" spans="1:20" x14ac:dyDescent="0.25">
      <c r="A76" s="61" t="s">
        <v>5</v>
      </c>
      <c r="C76" s="9" t="s">
        <v>40</v>
      </c>
      <c r="D76" s="10"/>
      <c r="E76" s="10"/>
      <c r="F76" s="10"/>
      <c r="G76" s="58" t="s">
        <v>5</v>
      </c>
      <c r="H76" s="58"/>
      <c r="I76" s="61" t="s">
        <v>5</v>
      </c>
      <c r="J76" s="58"/>
      <c r="K76" s="58"/>
      <c r="L76" s="280"/>
      <c r="M76" s="280" t="s">
        <v>5</v>
      </c>
      <c r="N76" s="280" t="s">
        <v>5</v>
      </c>
      <c r="O76" s="280" t="s">
        <v>5</v>
      </c>
      <c r="P76" s="58" t="s">
        <v>5</v>
      </c>
      <c r="Q76" s="58" t="s">
        <v>5</v>
      </c>
      <c r="R76" s="58" t="s">
        <v>5</v>
      </c>
      <c r="S76" s="58" t="s">
        <v>5</v>
      </c>
      <c r="T76" s="314" t="s">
        <v>220</v>
      </c>
    </row>
    <row r="77" spans="1:20" x14ac:dyDescent="0.25">
      <c r="A77" s="58"/>
      <c r="C77" s="12"/>
      <c r="D77" t="s">
        <v>7</v>
      </c>
      <c r="G77" s="58"/>
      <c r="H77" s="58"/>
      <c r="I77" s="58"/>
      <c r="J77" s="58"/>
      <c r="K77" s="58"/>
      <c r="L77" s="280"/>
      <c r="M77" s="280"/>
      <c r="N77" s="280"/>
      <c r="O77" s="280"/>
      <c r="P77" s="58"/>
      <c r="Q77" s="58"/>
      <c r="R77" s="58"/>
      <c r="S77" s="313" t="s">
        <v>154</v>
      </c>
      <c r="T77" s="76"/>
    </row>
    <row r="78" spans="1:20" x14ac:dyDescent="0.25">
      <c r="A78" s="58"/>
      <c r="C78" s="12"/>
      <c r="E78" t="s">
        <v>41</v>
      </c>
      <c r="G78" s="58"/>
      <c r="H78" s="58"/>
      <c r="I78" s="58"/>
      <c r="J78" s="58"/>
      <c r="K78" s="58"/>
      <c r="L78" s="280"/>
      <c r="M78" s="280"/>
      <c r="N78" s="280"/>
      <c r="O78" s="280"/>
      <c r="P78" s="58"/>
      <c r="Q78" s="58"/>
      <c r="R78" s="58"/>
      <c r="S78" s="58"/>
      <c r="T78" s="76"/>
    </row>
    <row r="79" spans="1:20" x14ac:dyDescent="0.25">
      <c r="A79" s="54">
        <v>620</v>
      </c>
      <c r="C79" s="13"/>
      <c r="D79" s="14"/>
      <c r="E79" s="14"/>
      <c r="F79" s="14" t="s">
        <v>42</v>
      </c>
      <c r="G79" s="54">
        <v>300</v>
      </c>
      <c r="H79" s="54">
        <v>450</v>
      </c>
      <c r="I79" s="54">
        <v>1404</v>
      </c>
      <c r="J79" s="54">
        <v>1905</v>
      </c>
      <c r="K79" s="54">
        <v>1905</v>
      </c>
      <c r="L79" s="281"/>
      <c r="M79" s="281"/>
      <c r="N79" s="281"/>
      <c r="O79" s="281"/>
      <c r="P79" s="54">
        <f>K79+L79+M79+N79</f>
        <v>1905</v>
      </c>
      <c r="Q79" s="65"/>
      <c r="R79" s="54">
        <f t="shared" ref="R79:R90" si="8">SUM(P79:Q79)</f>
        <v>1905</v>
      </c>
      <c r="S79" s="54">
        <v>1404</v>
      </c>
      <c r="T79" s="54">
        <f>G79-R79</f>
        <v>-1605</v>
      </c>
    </row>
    <row r="80" spans="1:20" x14ac:dyDescent="0.25">
      <c r="A80" s="58"/>
      <c r="C80" s="12"/>
      <c r="E80" t="s">
        <v>13</v>
      </c>
      <c r="G80" s="58"/>
      <c r="H80" s="58"/>
      <c r="I80" s="58"/>
      <c r="J80" s="58"/>
      <c r="K80" s="58"/>
      <c r="L80" s="280"/>
      <c r="M80" s="280"/>
      <c r="N80" s="280"/>
      <c r="O80" s="280"/>
      <c r="P80" s="58"/>
      <c r="Q80" s="64"/>
      <c r="R80" s="58"/>
      <c r="S80" s="58"/>
      <c r="T80" s="76"/>
    </row>
    <row r="81" spans="1:20" x14ac:dyDescent="0.25">
      <c r="A81" s="54">
        <v>3000</v>
      </c>
      <c r="C81" s="13"/>
      <c r="D81" s="14"/>
      <c r="E81" s="14"/>
      <c r="F81" s="14" t="s">
        <v>43</v>
      </c>
      <c r="G81" s="54">
        <v>3000</v>
      </c>
      <c r="H81" s="54">
        <v>2100</v>
      </c>
      <c r="I81" s="54">
        <v>2100</v>
      </c>
      <c r="J81" s="54">
        <v>2100</v>
      </c>
      <c r="K81" s="54">
        <v>2100</v>
      </c>
      <c r="L81" s="281"/>
      <c r="M81" s="281"/>
      <c r="N81" s="287">
        <v>900</v>
      </c>
      <c r="O81" s="287"/>
      <c r="P81" s="54">
        <f>K81+L81+M81+N81</f>
        <v>3000</v>
      </c>
      <c r="Q81" s="65"/>
      <c r="R81" s="54">
        <f t="shared" si="8"/>
        <v>3000</v>
      </c>
      <c r="S81" s="54">
        <v>2100</v>
      </c>
      <c r="T81" s="54">
        <f>G81-R81</f>
        <v>0</v>
      </c>
    </row>
    <row r="82" spans="1:20" x14ac:dyDescent="0.25">
      <c r="A82" s="58"/>
      <c r="C82" s="12"/>
      <c r="G82" s="58"/>
      <c r="H82" s="58"/>
      <c r="I82" s="58"/>
      <c r="J82" s="58"/>
      <c r="K82" s="58"/>
      <c r="L82" s="280"/>
      <c r="M82" s="280"/>
      <c r="N82" s="292"/>
      <c r="P82" s="273"/>
      <c r="Q82" s="61"/>
      <c r="R82" s="58"/>
      <c r="S82" s="58"/>
      <c r="T82" s="76"/>
    </row>
    <row r="83" spans="1:20" x14ac:dyDescent="0.25">
      <c r="A83" s="54"/>
      <c r="C83" s="13"/>
      <c r="D83" s="14"/>
      <c r="E83" s="14"/>
      <c r="F83" s="14" t="s">
        <v>44</v>
      </c>
      <c r="G83" s="54">
        <v>1650</v>
      </c>
      <c r="H83" s="54">
        <v>0</v>
      </c>
      <c r="I83" s="54">
        <v>0</v>
      </c>
      <c r="J83" s="54">
        <v>0</v>
      </c>
      <c r="K83" s="54">
        <v>0</v>
      </c>
      <c r="L83" s="287"/>
      <c r="M83" s="287"/>
      <c r="N83" s="281">
        <v>1650</v>
      </c>
      <c r="O83" s="248"/>
      <c r="P83" s="54">
        <f>K83+L83+M83+N83</f>
        <v>1650</v>
      </c>
      <c r="Q83" s="54"/>
      <c r="R83" s="54">
        <f>P83+Q83</f>
        <v>1650</v>
      </c>
      <c r="S83" s="54">
        <v>1650</v>
      </c>
      <c r="T83" s="54">
        <f>G83-R83</f>
        <v>0</v>
      </c>
    </row>
    <row r="84" spans="1:20" x14ac:dyDescent="0.25">
      <c r="A84" s="58"/>
      <c r="C84" s="12"/>
      <c r="G84" s="58"/>
      <c r="H84" s="58"/>
      <c r="I84" s="58"/>
      <c r="J84" s="64"/>
      <c r="K84" s="64"/>
      <c r="L84" s="288"/>
      <c r="M84" s="288"/>
      <c r="N84" s="338"/>
      <c r="O84" s="338"/>
      <c r="P84" s="118"/>
      <c r="Q84" s="58"/>
      <c r="R84" s="58"/>
      <c r="S84" s="64"/>
      <c r="T84" s="76"/>
    </row>
    <row r="85" spans="1:20" x14ac:dyDescent="0.25">
      <c r="A85" s="54">
        <v>5627</v>
      </c>
      <c r="C85" s="13"/>
      <c r="D85" s="14"/>
      <c r="E85" s="14"/>
      <c r="F85" s="14" t="s">
        <v>45</v>
      </c>
      <c r="G85" s="54">
        <v>5000</v>
      </c>
      <c r="H85" s="54">
        <v>202</v>
      </c>
      <c r="I85" s="54">
        <v>3488</v>
      </c>
      <c r="J85" s="65">
        <v>4518</v>
      </c>
      <c r="K85" s="65">
        <v>6826</v>
      </c>
      <c r="L85" s="287"/>
      <c r="M85" s="287"/>
      <c r="N85" s="339">
        <v>964.46</v>
      </c>
      <c r="O85" s="339"/>
      <c r="P85" s="54">
        <f>K85+L85+M85+N85</f>
        <v>7790.46</v>
      </c>
      <c r="Q85" s="54"/>
      <c r="R85" s="54">
        <f t="shared" si="8"/>
        <v>7790.46</v>
      </c>
      <c r="S85" s="65">
        <v>5000</v>
      </c>
      <c r="T85" s="54">
        <f>G85-R85</f>
        <v>-2790.46</v>
      </c>
    </row>
    <row r="86" spans="1:20" x14ac:dyDescent="0.25">
      <c r="A86" s="58"/>
      <c r="C86" s="12"/>
      <c r="G86" s="58"/>
      <c r="H86" s="58"/>
      <c r="I86" s="58"/>
      <c r="J86" s="64"/>
      <c r="K86" s="64"/>
      <c r="L86" s="288"/>
      <c r="M86" s="288"/>
      <c r="N86" s="338"/>
      <c r="O86" s="338"/>
      <c r="P86" s="118"/>
      <c r="Q86" s="58"/>
      <c r="R86" s="58"/>
      <c r="S86" s="64"/>
      <c r="T86" s="76"/>
    </row>
    <row r="87" spans="1:20" x14ac:dyDescent="0.25">
      <c r="A87" s="54">
        <v>1000</v>
      </c>
      <c r="C87" s="13"/>
      <c r="D87" s="14"/>
      <c r="E87" s="14"/>
      <c r="F87" s="14" t="s">
        <v>46</v>
      </c>
      <c r="G87" s="54">
        <v>1100</v>
      </c>
      <c r="H87" s="54">
        <v>0</v>
      </c>
      <c r="I87" s="54">
        <v>0</v>
      </c>
      <c r="J87" s="54">
        <v>0</v>
      </c>
      <c r="K87" s="54">
        <v>0</v>
      </c>
      <c r="L87" s="281"/>
      <c r="M87" s="281">
        <v>-1000</v>
      </c>
      <c r="N87" s="339">
        <v>2100</v>
      </c>
      <c r="O87" s="339"/>
      <c r="P87" s="54">
        <f>K87+L87+M87+N87+O87</f>
        <v>1100</v>
      </c>
      <c r="Q87" s="54"/>
      <c r="R87" s="54">
        <f>P87</f>
        <v>1100</v>
      </c>
      <c r="S87" s="65">
        <v>1100</v>
      </c>
      <c r="T87" s="54">
        <f>G87-R87</f>
        <v>0</v>
      </c>
    </row>
    <row r="88" spans="1:20" x14ac:dyDescent="0.25">
      <c r="A88" s="58"/>
      <c r="C88" s="12"/>
      <c r="G88" s="58"/>
      <c r="H88" s="58"/>
      <c r="I88" s="58"/>
      <c r="J88" s="58"/>
      <c r="K88" s="58"/>
      <c r="L88" s="280"/>
      <c r="M88" s="280"/>
      <c r="N88" s="338"/>
      <c r="O88" s="338"/>
      <c r="P88" s="118"/>
      <c r="Q88" s="58"/>
      <c r="R88" s="58"/>
      <c r="S88" s="64"/>
      <c r="T88" s="76"/>
    </row>
    <row r="89" spans="1:20" x14ac:dyDescent="0.25">
      <c r="A89" s="54">
        <v>1010</v>
      </c>
      <c r="C89" s="13"/>
      <c r="D89" s="14"/>
      <c r="E89" s="14"/>
      <c r="F89" s="14" t="s">
        <v>47</v>
      </c>
      <c r="G89" s="54">
        <v>1300</v>
      </c>
      <c r="H89" s="54">
        <v>0</v>
      </c>
      <c r="I89" s="54">
        <v>1786</v>
      </c>
      <c r="J89" s="54">
        <v>1786</v>
      </c>
      <c r="K89" s="54">
        <v>1786</v>
      </c>
      <c r="L89" s="281"/>
      <c r="M89" s="281"/>
      <c r="N89" s="339"/>
      <c r="O89" s="281"/>
      <c r="P89" s="58">
        <f>K89+L89+M89+N89</f>
        <v>1786</v>
      </c>
      <c r="Q89" s="54"/>
      <c r="R89" s="54">
        <f>P89</f>
        <v>1786</v>
      </c>
      <c r="S89" s="65">
        <v>1786</v>
      </c>
      <c r="T89" s="54">
        <f>G89-R89</f>
        <v>-486</v>
      </c>
    </row>
    <row r="90" spans="1:20" x14ac:dyDescent="0.25">
      <c r="A90" s="58">
        <v>125</v>
      </c>
      <c r="C90" s="12"/>
      <c r="F90" t="s">
        <v>49</v>
      </c>
      <c r="G90" s="58">
        <v>500</v>
      </c>
      <c r="H90" s="58">
        <v>188</v>
      </c>
      <c r="I90" s="58">
        <v>188</v>
      </c>
      <c r="J90" s="58">
        <v>188</v>
      </c>
      <c r="K90" s="58">
        <v>188</v>
      </c>
      <c r="L90" s="280"/>
      <c r="M90" s="280"/>
      <c r="N90" s="338"/>
      <c r="O90" s="338"/>
      <c r="P90" s="61">
        <f>K90+L90+M90+N90</f>
        <v>188</v>
      </c>
      <c r="Q90" s="64"/>
      <c r="R90" s="58">
        <f t="shared" si="8"/>
        <v>188</v>
      </c>
      <c r="S90" s="64">
        <v>500</v>
      </c>
      <c r="T90" s="58">
        <f>G90-R90</f>
        <v>312</v>
      </c>
    </row>
    <row r="91" spans="1:20" x14ac:dyDescent="0.25">
      <c r="A91" s="54"/>
      <c r="C91" s="13"/>
      <c r="D91" s="14"/>
      <c r="E91" s="14"/>
      <c r="F91" s="26" t="s">
        <v>50</v>
      </c>
      <c r="G91" s="54">
        <v>200</v>
      </c>
      <c r="H91" s="54">
        <v>0</v>
      </c>
      <c r="I91" s="54">
        <v>0</v>
      </c>
      <c r="J91" s="54">
        <v>0</v>
      </c>
      <c r="K91" s="54">
        <v>0</v>
      </c>
      <c r="L91" s="281"/>
      <c r="M91" s="281"/>
      <c r="N91" s="339"/>
      <c r="O91" s="339"/>
      <c r="P91" s="54">
        <f>J91+M91+N91</f>
        <v>0</v>
      </c>
      <c r="Q91" s="65"/>
      <c r="R91" s="54">
        <f>P91+Q91</f>
        <v>0</v>
      </c>
      <c r="S91" s="65">
        <v>200</v>
      </c>
      <c r="T91" s="54">
        <f>G91-R91</f>
        <v>200</v>
      </c>
    </row>
    <row r="92" spans="1:20" ht="15.75" thickBot="1" x14ac:dyDescent="0.3">
      <c r="A92" s="67">
        <f>SUM(A79:A91)</f>
        <v>11382</v>
      </c>
      <c r="C92" s="28"/>
      <c r="D92" s="29"/>
      <c r="E92" s="29"/>
      <c r="F92" s="29" t="s">
        <v>28</v>
      </c>
      <c r="G92" s="352">
        <f t="shared" ref="G92:Q92" si="9">SUM(G79:G91)</f>
        <v>13050</v>
      </c>
      <c r="H92" s="67">
        <f t="shared" si="9"/>
        <v>2940</v>
      </c>
      <c r="I92" s="67">
        <f t="shared" si="9"/>
        <v>8966</v>
      </c>
      <c r="J92" s="67">
        <f t="shared" si="9"/>
        <v>10497</v>
      </c>
      <c r="K92" s="67">
        <f t="shared" si="9"/>
        <v>12805</v>
      </c>
      <c r="L92" s="337">
        <f t="shared" ref="L92" si="10">SUM(L72:L91)</f>
        <v>0</v>
      </c>
      <c r="M92" s="284">
        <f t="shared" si="9"/>
        <v>-1000</v>
      </c>
      <c r="N92" s="337">
        <f t="shared" ref="N92:O92" si="11">SUM(N72:N91)</f>
        <v>5614.46</v>
      </c>
      <c r="O92" s="337">
        <f t="shared" si="11"/>
        <v>0</v>
      </c>
      <c r="P92" s="67">
        <f t="shared" si="9"/>
        <v>17419.46</v>
      </c>
      <c r="Q92" s="67">
        <f t="shared" si="9"/>
        <v>0</v>
      </c>
      <c r="R92" s="352">
        <f>SUM(R79:R91)</f>
        <v>17419.46</v>
      </c>
      <c r="S92" s="352">
        <f>SUM(S79:S91)</f>
        <v>13740</v>
      </c>
      <c r="T92" s="352">
        <f>SUM(T79:T91)</f>
        <v>-4369.46</v>
      </c>
    </row>
    <row r="93" spans="1:20" ht="15.75" thickTop="1" x14ac:dyDescent="0.25">
      <c r="A93" s="84"/>
      <c r="C93" s="43"/>
      <c r="D93" s="43"/>
      <c r="E93" s="43"/>
      <c r="F93" s="43"/>
      <c r="G93" s="84"/>
      <c r="H93" s="84"/>
      <c r="I93" s="84"/>
      <c r="J93" s="84"/>
      <c r="K93" s="84"/>
      <c r="L93" s="286"/>
      <c r="M93" s="286"/>
      <c r="N93" s="286"/>
      <c r="O93" s="286"/>
      <c r="P93" s="84"/>
      <c r="Q93" s="84"/>
      <c r="R93" s="84"/>
      <c r="S93" s="84"/>
    </row>
    <row r="94" spans="1:20" x14ac:dyDescent="0.25">
      <c r="K94" s="305" t="s">
        <v>105</v>
      </c>
      <c r="L94" s="403" t="s">
        <v>106</v>
      </c>
      <c r="M94" s="404"/>
      <c r="N94" s="334" t="s">
        <v>107</v>
      </c>
      <c r="O94" s="334"/>
      <c r="P94" s="304" t="s">
        <v>108</v>
      </c>
      <c r="Q94" s="305" t="s">
        <v>112</v>
      </c>
      <c r="R94" s="305" t="s">
        <v>113</v>
      </c>
    </row>
    <row r="95" spans="1:20" x14ac:dyDescent="0.25">
      <c r="A95" s="60" t="s">
        <v>0</v>
      </c>
      <c r="C95" s="2"/>
      <c r="D95" s="3"/>
      <c r="E95" s="3"/>
      <c r="F95" s="3"/>
      <c r="G95" s="78" t="s">
        <v>125</v>
      </c>
      <c r="H95" s="78" t="s">
        <v>125</v>
      </c>
      <c r="I95" s="78" t="s">
        <v>126</v>
      </c>
      <c r="J95" s="78" t="s">
        <v>125</v>
      </c>
      <c r="K95" s="78" t="s">
        <v>125</v>
      </c>
      <c r="L95" s="306"/>
      <c r="M95" s="306"/>
      <c r="N95" s="279" t="s">
        <v>104</v>
      </c>
      <c r="O95" s="279" t="s">
        <v>104</v>
      </c>
      <c r="P95" s="59" t="s">
        <v>131</v>
      </c>
      <c r="Q95" s="78" t="s">
        <v>109</v>
      </c>
      <c r="R95" s="78" t="s">
        <v>114</v>
      </c>
      <c r="S95" s="78" t="s">
        <v>125</v>
      </c>
      <c r="T95" s="345" t="s">
        <v>125</v>
      </c>
    </row>
    <row r="96" spans="1:20" x14ac:dyDescent="0.25">
      <c r="A96" s="58"/>
      <c r="C96" s="4"/>
      <c r="D96" s="1"/>
      <c r="E96" s="1"/>
      <c r="F96" s="1"/>
      <c r="G96" s="58"/>
      <c r="H96" s="58" t="s">
        <v>1</v>
      </c>
      <c r="I96" s="58" t="s">
        <v>1</v>
      </c>
      <c r="J96" s="58" t="s">
        <v>1</v>
      </c>
      <c r="K96" s="58" t="s">
        <v>1</v>
      </c>
      <c r="L96" s="280" t="s">
        <v>102</v>
      </c>
      <c r="M96" s="280" t="s">
        <v>102</v>
      </c>
      <c r="N96" s="280" t="s">
        <v>216</v>
      </c>
      <c r="O96" s="280" t="s">
        <v>215</v>
      </c>
      <c r="P96" s="64"/>
      <c r="Q96" s="58" t="s">
        <v>110</v>
      </c>
      <c r="R96" s="58" t="s">
        <v>120</v>
      </c>
      <c r="S96" s="58" t="s">
        <v>2</v>
      </c>
      <c r="T96" s="314" t="s">
        <v>237</v>
      </c>
    </row>
    <row r="97" spans="1:20" x14ac:dyDescent="0.25">
      <c r="A97" s="54" t="s">
        <v>1</v>
      </c>
      <c r="C97" s="7"/>
      <c r="D97" s="8"/>
      <c r="E97" s="8"/>
      <c r="F97" s="8"/>
      <c r="G97" s="54" t="s">
        <v>3</v>
      </c>
      <c r="H97" s="54" t="s">
        <v>202</v>
      </c>
      <c r="I97" s="54" t="s">
        <v>135</v>
      </c>
      <c r="J97" s="54" t="s">
        <v>204</v>
      </c>
      <c r="K97" s="54" t="s">
        <v>205</v>
      </c>
      <c r="L97" s="281" t="s">
        <v>103</v>
      </c>
      <c r="M97" s="281" t="s">
        <v>103</v>
      </c>
      <c r="N97" s="281"/>
      <c r="O97" s="281"/>
      <c r="P97" s="65"/>
      <c r="Q97" s="54" t="s">
        <v>111</v>
      </c>
      <c r="R97" s="54" t="s">
        <v>121</v>
      </c>
      <c r="S97" s="54" t="s">
        <v>4</v>
      </c>
      <c r="T97" s="346" t="s">
        <v>238</v>
      </c>
    </row>
    <row r="98" spans="1:20" x14ac:dyDescent="0.25">
      <c r="A98" s="61" t="s">
        <v>5</v>
      </c>
      <c r="C98" s="9" t="s">
        <v>51</v>
      </c>
      <c r="D98" s="10"/>
      <c r="E98" s="10"/>
      <c r="F98" s="10"/>
      <c r="G98" s="58" t="s">
        <v>5</v>
      </c>
      <c r="H98" s="58"/>
      <c r="I98" s="58" t="s">
        <v>5</v>
      </c>
      <c r="J98" s="58"/>
      <c r="K98" s="58"/>
      <c r="L98" s="280"/>
      <c r="M98" s="280" t="s">
        <v>5</v>
      </c>
      <c r="N98" s="280" t="s">
        <v>5</v>
      </c>
      <c r="O98" s="280" t="s">
        <v>5</v>
      </c>
      <c r="P98" s="58" t="s">
        <v>5</v>
      </c>
      <c r="Q98" s="58" t="s">
        <v>5</v>
      </c>
      <c r="R98" s="58" t="s">
        <v>5</v>
      </c>
      <c r="S98" s="58" t="s">
        <v>5</v>
      </c>
      <c r="T98" s="314" t="s">
        <v>220</v>
      </c>
    </row>
    <row r="99" spans="1:20" x14ac:dyDescent="0.25">
      <c r="A99" s="58"/>
      <c r="C99" s="12"/>
      <c r="D99" t="s">
        <v>7</v>
      </c>
      <c r="G99" s="58"/>
      <c r="H99" s="58"/>
      <c r="I99" s="58"/>
      <c r="J99" s="58"/>
      <c r="K99" s="58"/>
      <c r="L99" s="280"/>
      <c r="M99" s="280"/>
      <c r="N99" s="280"/>
      <c r="O99" s="280"/>
      <c r="P99" s="58"/>
      <c r="Q99" s="58"/>
      <c r="R99" s="58"/>
      <c r="S99" s="313" t="s">
        <v>154</v>
      </c>
      <c r="T99" s="76"/>
    </row>
    <row r="100" spans="1:20" x14ac:dyDescent="0.25">
      <c r="A100" s="58"/>
      <c r="C100" s="23"/>
      <c r="E100" t="s">
        <v>8</v>
      </c>
      <c r="G100" s="58"/>
      <c r="H100" s="58"/>
      <c r="I100" s="58"/>
      <c r="J100" s="58"/>
      <c r="K100" s="58"/>
      <c r="L100" s="280"/>
      <c r="M100" s="280"/>
      <c r="N100" s="280"/>
      <c r="O100" s="280"/>
      <c r="P100" s="58"/>
      <c r="Q100" s="58"/>
      <c r="R100" s="58"/>
      <c r="S100" s="58"/>
      <c r="T100" s="76"/>
    </row>
    <row r="101" spans="1:20" x14ac:dyDescent="0.25">
      <c r="A101" s="54">
        <v>108741</v>
      </c>
      <c r="C101" s="24"/>
      <c r="D101" s="14"/>
      <c r="E101" s="14"/>
      <c r="F101" s="14" t="s">
        <v>31</v>
      </c>
      <c r="G101" s="54">
        <v>132336</v>
      </c>
      <c r="H101" s="54">
        <v>60844</v>
      </c>
      <c r="I101" s="54">
        <v>95796</v>
      </c>
      <c r="J101" s="54">
        <v>115716</v>
      </c>
      <c r="K101" s="54">
        <v>124462.48</v>
      </c>
      <c r="L101" s="281"/>
      <c r="M101" s="281"/>
      <c r="N101" s="281"/>
      <c r="O101" s="281"/>
      <c r="P101" s="54">
        <f>K101+L101+M101+N101</f>
        <v>124462.48</v>
      </c>
      <c r="Q101" s="54"/>
      <c r="R101" s="54">
        <f t="shared" ref="R101:R132" si="12">SUM(P101:Q101)</f>
        <v>124462.48</v>
      </c>
      <c r="S101" s="54">
        <v>125382</v>
      </c>
      <c r="T101" s="54">
        <f>G101-R101</f>
        <v>7873.5200000000041</v>
      </c>
    </row>
    <row r="102" spans="1:20" x14ac:dyDescent="0.25">
      <c r="A102" s="58"/>
      <c r="C102" s="12"/>
      <c r="E102" t="s">
        <v>52</v>
      </c>
      <c r="G102" s="58"/>
      <c r="H102" s="58"/>
      <c r="I102" s="58"/>
      <c r="J102" s="58"/>
      <c r="K102" s="58"/>
      <c r="L102" s="280"/>
      <c r="M102" s="280"/>
      <c r="N102" s="280"/>
      <c r="O102" s="280"/>
      <c r="P102" s="61"/>
      <c r="Q102" s="61"/>
      <c r="R102" s="61"/>
      <c r="S102" s="61"/>
      <c r="T102" s="76"/>
    </row>
    <row r="103" spans="1:20" x14ac:dyDescent="0.25">
      <c r="A103" s="54">
        <v>15921</v>
      </c>
      <c r="C103" s="13"/>
      <c r="D103" s="14"/>
      <c r="E103" s="14"/>
      <c r="F103" s="14" t="s">
        <v>53</v>
      </c>
      <c r="G103" s="54">
        <v>19000</v>
      </c>
      <c r="H103" s="54">
        <v>8262</v>
      </c>
      <c r="I103" s="54">
        <v>11038</v>
      </c>
      <c r="J103" s="54">
        <v>11162</v>
      </c>
      <c r="K103" s="54">
        <v>11251</v>
      </c>
      <c r="L103" s="281"/>
      <c r="M103" s="281"/>
      <c r="N103" s="281"/>
      <c r="O103" s="281"/>
      <c r="P103" s="54">
        <f>K103+L103+M103+N103</f>
        <v>11251</v>
      </c>
      <c r="Q103" s="54"/>
      <c r="R103" s="65">
        <f t="shared" si="12"/>
        <v>11251</v>
      </c>
      <c r="S103" s="54">
        <v>19000</v>
      </c>
      <c r="T103" s="54">
        <f>G103-R103</f>
        <v>7749</v>
      </c>
    </row>
    <row r="104" spans="1:20" x14ac:dyDescent="0.25">
      <c r="A104" s="58"/>
      <c r="C104" s="12"/>
      <c r="G104" s="58"/>
      <c r="H104" s="58"/>
      <c r="I104" s="58"/>
      <c r="J104" s="58"/>
      <c r="K104" s="58"/>
      <c r="L104" s="280"/>
      <c r="M104" s="280"/>
      <c r="N104" s="288"/>
      <c r="O104" s="288"/>
      <c r="P104" s="61"/>
      <c r="Q104" s="61"/>
      <c r="R104" s="63"/>
      <c r="S104" s="61"/>
      <c r="T104" s="76"/>
    </row>
    <row r="105" spans="1:20" x14ac:dyDescent="0.25">
      <c r="A105" s="54">
        <v>802</v>
      </c>
      <c r="C105" s="13"/>
      <c r="D105" s="14"/>
      <c r="E105" s="14"/>
      <c r="F105" s="14" t="s">
        <v>54</v>
      </c>
      <c r="G105" s="54">
        <v>500</v>
      </c>
      <c r="H105" s="54">
        <v>241</v>
      </c>
      <c r="I105" s="54">
        <v>392</v>
      </c>
      <c r="J105" s="65">
        <v>665</v>
      </c>
      <c r="K105" s="65">
        <v>687</v>
      </c>
      <c r="L105" s="287"/>
      <c r="M105" s="287"/>
      <c r="N105" s="281"/>
      <c r="O105" s="281"/>
      <c r="P105" s="54">
        <f>K105+L105+M105+N105</f>
        <v>687</v>
      </c>
      <c r="Q105" s="54"/>
      <c r="R105" s="54">
        <f t="shared" si="12"/>
        <v>687</v>
      </c>
      <c r="S105" s="54">
        <v>500</v>
      </c>
      <c r="T105" s="54">
        <f>G105-R105</f>
        <v>-187</v>
      </c>
    </row>
    <row r="106" spans="1:20" x14ac:dyDescent="0.25">
      <c r="A106" s="58"/>
      <c r="C106" s="12"/>
      <c r="G106" s="58"/>
      <c r="H106" s="58"/>
      <c r="I106" s="58"/>
      <c r="J106" s="58"/>
      <c r="K106" s="58"/>
      <c r="L106" s="280"/>
      <c r="M106" s="280"/>
      <c r="N106" s="280"/>
      <c r="O106" s="280"/>
      <c r="P106" s="58"/>
      <c r="Q106" s="58"/>
      <c r="R106" s="58"/>
      <c r="S106" s="58"/>
      <c r="T106" s="76"/>
    </row>
    <row r="107" spans="1:20" x14ac:dyDescent="0.25">
      <c r="A107" s="54">
        <v>501</v>
      </c>
      <c r="C107" s="13"/>
      <c r="D107" s="14"/>
      <c r="E107" s="14"/>
      <c r="F107" s="14" t="s">
        <v>55</v>
      </c>
      <c r="G107" s="54">
        <v>520</v>
      </c>
      <c r="H107" s="54">
        <v>0</v>
      </c>
      <c r="I107" s="54">
        <v>2994</v>
      </c>
      <c r="J107" s="54">
        <v>3620</v>
      </c>
      <c r="K107" s="54">
        <v>3621</v>
      </c>
      <c r="L107" s="281"/>
      <c r="M107" s="281"/>
      <c r="N107" s="281"/>
      <c r="O107" s="281"/>
      <c r="P107" s="54">
        <f>K107+L107+M107+N107</f>
        <v>3621</v>
      </c>
      <c r="Q107" s="54"/>
      <c r="R107" s="54">
        <f>P107</f>
        <v>3621</v>
      </c>
      <c r="S107" s="54">
        <v>2994</v>
      </c>
      <c r="T107" s="54">
        <f>G107-R107</f>
        <v>-3101</v>
      </c>
    </row>
    <row r="108" spans="1:20" x14ac:dyDescent="0.25">
      <c r="A108" s="58"/>
      <c r="C108" s="12"/>
      <c r="G108" s="58"/>
      <c r="H108" s="58"/>
      <c r="I108" s="58"/>
      <c r="J108" s="58"/>
      <c r="K108" s="58"/>
      <c r="L108" s="280"/>
      <c r="M108" s="280"/>
      <c r="N108" s="280"/>
      <c r="O108" s="280"/>
      <c r="P108" s="58"/>
      <c r="Q108" s="58"/>
      <c r="R108" s="58"/>
      <c r="S108" s="58"/>
      <c r="T108" s="76"/>
    </row>
    <row r="109" spans="1:20" x14ac:dyDescent="0.25">
      <c r="A109" s="54">
        <v>169</v>
      </c>
      <c r="C109" s="13"/>
      <c r="D109" s="14"/>
      <c r="E109" s="14"/>
      <c r="F109" s="14" t="s">
        <v>56</v>
      </c>
      <c r="G109" s="54">
        <v>160</v>
      </c>
      <c r="H109" s="54">
        <v>203</v>
      </c>
      <c r="I109" s="54">
        <v>334</v>
      </c>
      <c r="J109" s="54">
        <v>334</v>
      </c>
      <c r="K109" s="54">
        <v>334</v>
      </c>
      <c r="L109" s="281"/>
      <c r="M109" s="281"/>
      <c r="N109" s="281"/>
      <c r="O109" s="281"/>
      <c r="P109" s="54">
        <f>K109+L109+M109+N109</f>
        <v>334</v>
      </c>
      <c r="Q109" s="54"/>
      <c r="R109" s="54">
        <f t="shared" si="12"/>
        <v>334</v>
      </c>
      <c r="S109" s="54">
        <v>334</v>
      </c>
      <c r="T109" s="54">
        <f>G109-R109</f>
        <v>-174</v>
      </c>
    </row>
    <row r="110" spans="1:20" x14ac:dyDescent="0.25">
      <c r="A110" s="58"/>
      <c r="C110" s="12"/>
      <c r="G110" s="58"/>
      <c r="H110" s="58"/>
      <c r="I110" s="58"/>
      <c r="J110" s="58"/>
      <c r="K110" s="58"/>
      <c r="L110" s="280"/>
      <c r="M110" s="280"/>
      <c r="N110" s="280"/>
      <c r="O110" s="280"/>
      <c r="P110" s="58"/>
      <c r="Q110" s="58"/>
      <c r="R110" s="58"/>
      <c r="S110" s="58"/>
      <c r="T110" s="76"/>
    </row>
    <row r="111" spans="1:20" x14ac:dyDescent="0.25">
      <c r="A111" s="54">
        <v>2194</v>
      </c>
      <c r="C111" s="13"/>
      <c r="D111" s="14"/>
      <c r="E111" s="14"/>
      <c r="F111" s="14" t="s">
        <v>57</v>
      </c>
      <c r="G111" s="54">
        <v>750</v>
      </c>
      <c r="H111" s="54">
        <v>-382</v>
      </c>
      <c r="I111" s="54">
        <v>-289</v>
      </c>
      <c r="J111" s="54">
        <v>-289</v>
      </c>
      <c r="K111" s="54">
        <v>-198</v>
      </c>
      <c r="L111" s="281"/>
      <c r="M111" s="281"/>
      <c r="N111" s="281"/>
      <c r="O111" s="281"/>
      <c r="P111" s="54">
        <f>K111+L111+M111+N111</f>
        <v>-198</v>
      </c>
      <c r="Q111" s="54"/>
      <c r="R111" s="54">
        <f t="shared" si="12"/>
        <v>-198</v>
      </c>
      <c r="S111" s="54">
        <v>750</v>
      </c>
      <c r="T111" s="54">
        <f>G111-R111</f>
        <v>948</v>
      </c>
    </row>
    <row r="112" spans="1:20" x14ac:dyDescent="0.25">
      <c r="A112" s="58"/>
      <c r="C112" s="12"/>
      <c r="G112" s="58"/>
      <c r="H112" s="58"/>
      <c r="I112" s="58"/>
      <c r="J112" s="58"/>
      <c r="K112" s="58"/>
      <c r="L112" s="280"/>
      <c r="M112" s="280"/>
      <c r="N112" s="280"/>
      <c r="O112" s="280"/>
      <c r="P112" s="58"/>
      <c r="Q112" s="58"/>
      <c r="R112" s="58"/>
      <c r="S112" s="58"/>
      <c r="T112" s="76"/>
    </row>
    <row r="113" spans="1:20" x14ac:dyDescent="0.25">
      <c r="A113" s="54">
        <v>236</v>
      </c>
      <c r="C113" s="13"/>
      <c r="D113" s="14"/>
      <c r="E113" s="14"/>
      <c r="F113" s="14" t="s">
        <v>58</v>
      </c>
      <c r="G113" s="54">
        <v>250</v>
      </c>
      <c r="H113" s="54">
        <v>0</v>
      </c>
      <c r="I113" s="54">
        <v>0</v>
      </c>
      <c r="J113" s="54">
        <v>0</v>
      </c>
      <c r="K113" s="54">
        <v>0</v>
      </c>
      <c r="L113" s="281"/>
      <c r="M113" s="281"/>
      <c r="N113" s="281"/>
      <c r="O113" s="281"/>
      <c r="P113" s="54">
        <f>K113+L113+M113+N113</f>
        <v>0</v>
      </c>
      <c r="Q113" s="54"/>
      <c r="R113" s="54">
        <v>0</v>
      </c>
      <c r="S113" s="54">
        <v>250</v>
      </c>
      <c r="T113" s="54">
        <f>G113-R113</f>
        <v>250</v>
      </c>
    </row>
    <row r="114" spans="1:20" x14ac:dyDescent="0.25">
      <c r="A114" s="58"/>
      <c r="C114" s="12"/>
      <c r="E114" t="s">
        <v>59</v>
      </c>
      <c r="G114" s="58"/>
      <c r="H114" s="58"/>
      <c r="I114" s="58"/>
      <c r="J114" s="58"/>
      <c r="K114" s="58"/>
      <c r="L114" s="280"/>
      <c r="M114" s="280"/>
      <c r="N114" s="280"/>
      <c r="O114" s="280"/>
      <c r="P114" s="58"/>
      <c r="Q114" s="58"/>
      <c r="R114" s="58"/>
      <c r="S114" s="58"/>
      <c r="T114" s="76"/>
    </row>
    <row r="115" spans="1:20" x14ac:dyDescent="0.25">
      <c r="A115" s="54">
        <v>4861</v>
      </c>
      <c r="C115" s="12"/>
      <c r="F115" t="s">
        <v>60</v>
      </c>
      <c r="G115" s="54">
        <v>4500</v>
      </c>
      <c r="H115" s="54">
        <v>1730</v>
      </c>
      <c r="I115" s="54">
        <v>16805</v>
      </c>
      <c r="J115" s="54">
        <v>19913</v>
      </c>
      <c r="K115" s="54">
        <v>20086</v>
      </c>
      <c r="L115" s="281"/>
      <c r="M115" s="281"/>
      <c r="N115" s="281"/>
      <c r="O115" s="281"/>
      <c r="P115" s="54">
        <f>K115+L115+M115+N115</f>
        <v>20086</v>
      </c>
      <c r="Q115" s="312">
        <v>-17450</v>
      </c>
      <c r="R115" s="54">
        <f t="shared" si="12"/>
        <v>2636</v>
      </c>
      <c r="S115" s="54">
        <v>16805</v>
      </c>
      <c r="T115" s="54">
        <f>G115-R115</f>
        <v>1864</v>
      </c>
    </row>
    <row r="116" spans="1:20" x14ac:dyDescent="0.25">
      <c r="A116" s="58"/>
      <c r="C116" s="21"/>
      <c r="D116" s="10"/>
      <c r="E116" s="10"/>
      <c r="F116" s="10"/>
      <c r="G116" s="58"/>
      <c r="H116" s="58"/>
      <c r="I116" s="58"/>
      <c r="J116" s="58"/>
      <c r="K116" s="58"/>
      <c r="L116" s="280"/>
      <c r="M116" s="280"/>
      <c r="N116" s="280"/>
      <c r="O116" s="280"/>
      <c r="P116" s="58"/>
      <c r="Q116" s="58"/>
      <c r="R116" s="58"/>
      <c r="S116" s="58"/>
      <c r="T116" s="76"/>
    </row>
    <row r="117" spans="1:20" x14ac:dyDescent="0.25">
      <c r="A117" s="54">
        <v>2000</v>
      </c>
      <c r="C117" s="13"/>
      <c r="D117" s="104"/>
      <c r="E117" s="104"/>
      <c r="F117" s="104" t="s">
        <v>217</v>
      </c>
      <c r="G117" s="54">
        <v>2000</v>
      </c>
      <c r="H117" s="54">
        <v>0</v>
      </c>
      <c r="I117" s="54">
        <v>0</v>
      </c>
      <c r="J117" s="54">
        <v>0</v>
      </c>
      <c r="K117" s="54">
        <v>0</v>
      </c>
      <c r="L117" s="281"/>
      <c r="M117" s="281"/>
      <c r="N117" s="281"/>
      <c r="O117" s="281"/>
      <c r="P117" s="54">
        <f>K117+L117+M117+N117</f>
        <v>0</v>
      </c>
      <c r="Q117" s="312">
        <v>3100</v>
      </c>
      <c r="R117" s="54">
        <f t="shared" si="12"/>
        <v>3100</v>
      </c>
      <c r="S117" s="54">
        <v>3100</v>
      </c>
      <c r="T117" s="54">
        <f>G117-R117</f>
        <v>-1100</v>
      </c>
    </row>
    <row r="118" spans="1:20" x14ac:dyDescent="0.25">
      <c r="A118" s="58"/>
      <c r="C118" s="12"/>
      <c r="E118" t="s">
        <v>13</v>
      </c>
      <c r="G118" s="58"/>
      <c r="H118" s="58"/>
      <c r="I118" s="58"/>
      <c r="J118" s="58"/>
      <c r="K118" s="58"/>
      <c r="L118" s="280"/>
      <c r="M118" s="280"/>
      <c r="N118" s="280"/>
      <c r="O118" s="280"/>
      <c r="P118" s="58"/>
      <c r="Q118" s="58"/>
      <c r="R118" s="118"/>
      <c r="S118" s="61"/>
      <c r="T118" s="76"/>
    </row>
    <row r="119" spans="1:20" x14ac:dyDescent="0.25">
      <c r="A119" s="54">
        <v>2977</v>
      </c>
      <c r="C119" s="12"/>
      <c r="F119" t="s">
        <v>61</v>
      </c>
      <c r="G119" s="54">
        <v>2700</v>
      </c>
      <c r="H119" s="54">
        <v>3068</v>
      </c>
      <c r="I119" s="54">
        <v>5115</v>
      </c>
      <c r="J119" s="54">
        <v>5868</v>
      </c>
      <c r="K119" s="54">
        <v>5868</v>
      </c>
      <c r="L119" s="281"/>
      <c r="M119" s="281"/>
      <c r="N119" s="281"/>
      <c r="O119" s="281"/>
      <c r="P119" s="54">
        <f>K119+L119+M119+N119</f>
        <v>5868</v>
      </c>
      <c r="Q119" s="54"/>
      <c r="R119" s="353">
        <f t="shared" si="12"/>
        <v>5868</v>
      </c>
      <c r="S119" s="54">
        <v>7615</v>
      </c>
      <c r="T119" s="54">
        <f>G119-R119</f>
        <v>-3168</v>
      </c>
    </row>
    <row r="120" spans="1:20" x14ac:dyDescent="0.25">
      <c r="A120" s="58"/>
      <c r="C120" s="21"/>
      <c r="D120" s="10"/>
      <c r="E120" s="10"/>
      <c r="F120" s="10"/>
      <c r="G120" s="58"/>
      <c r="H120" s="58"/>
      <c r="I120" s="58"/>
      <c r="J120" s="58"/>
      <c r="K120" s="58"/>
      <c r="L120" s="280"/>
      <c r="M120" s="280"/>
      <c r="N120" s="280"/>
      <c r="O120" s="280"/>
      <c r="P120" s="58"/>
      <c r="Q120" s="58"/>
      <c r="R120" s="118"/>
      <c r="S120" s="58"/>
      <c r="T120" s="76"/>
    </row>
    <row r="121" spans="1:20" x14ac:dyDescent="0.25">
      <c r="A121" s="54"/>
      <c r="C121" s="13"/>
      <c r="D121" s="14"/>
      <c r="E121" s="14"/>
      <c r="F121" s="26" t="s">
        <v>62</v>
      </c>
      <c r="G121" s="54">
        <v>1000</v>
      </c>
      <c r="H121" s="54">
        <v>0</v>
      </c>
      <c r="I121" s="54">
        <v>0</v>
      </c>
      <c r="J121" s="54">
        <v>0</v>
      </c>
      <c r="K121" s="54">
        <v>0</v>
      </c>
      <c r="L121" s="281"/>
      <c r="M121" s="281"/>
      <c r="N121" s="281"/>
      <c r="O121" s="281"/>
      <c r="P121" s="54">
        <f>K121+L121+M121+N121</f>
        <v>0</v>
      </c>
      <c r="Q121" s="54"/>
      <c r="R121" s="353">
        <v>0</v>
      </c>
      <c r="S121" s="54">
        <v>1000</v>
      </c>
      <c r="T121" s="54">
        <f>G121-R121</f>
        <v>1000</v>
      </c>
    </row>
    <row r="122" spans="1:20" x14ac:dyDescent="0.25">
      <c r="A122" s="54">
        <v>4880</v>
      </c>
      <c r="C122" s="13"/>
      <c r="D122" s="14"/>
      <c r="E122" s="14"/>
      <c r="F122" s="14" t="s">
        <v>63</v>
      </c>
      <c r="G122" s="54">
        <v>4000</v>
      </c>
      <c r="H122" s="54">
        <v>2540</v>
      </c>
      <c r="I122" s="54">
        <v>2540</v>
      </c>
      <c r="J122" s="54">
        <v>3810</v>
      </c>
      <c r="K122" s="54">
        <v>5079</v>
      </c>
      <c r="L122" s="281"/>
      <c r="M122" s="281"/>
      <c r="N122" s="281"/>
      <c r="O122" s="281"/>
      <c r="P122" s="54">
        <f>K122+L122+M122+N122</f>
        <v>5079</v>
      </c>
      <c r="Q122" s="62"/>
      <c r="R122" s="62">
        <f t="shared" si="12"/>
        <v>5079</v>
      </c>
      <c r="S122" s="88">
        <v>4000</v>
      </c>
      <c r="T122" s="62">
        <f>G122-R122</f>
        <v>-1079</v>
      </c>
    </row>
    <row r="123" spans="1:20" x14ac:dyDescent="0.25">
      <c r="A123" s="62">
        <v>0</v>
      </c>
      <c r="C123" s="13"/>
      <c r="D123" s="14"/>
      <c r="E123" s="14"/>
      <c r="F123" s="14" t="s">
        <v>178</v>
      </c>
      <c r="G123" s="54">
        <v>600</v>
      </c>
      <c r="H123" s="54">
        <v>720</v>
      </c>
      <c r="I123" s="54">
        <v>720</v>
      </c>
      <c r="J123" s="54">
        <v>720</v>
      </c>
      <c r="K123" s="54">
        <v>720</v>
      </c>
      <c r="L123" s="281"/>
      <c r="M123" s="281"/>
      <c r="N123" s="281"/>
      <c r="O123" s="281"/>
      <c r="P123" s="54">
        <f>K123+L123+M123+N123</f>
        <v>720</v>
      </c>
      <c r="Q123" s="62"/>
      <c r="R123" s="62">
        <f t="shared" si="12"/>
        <v>720</v>
      </c>
      <c r="S123" s="88">
        <v>720</v>
      </c>
      <c r="T123" s="62">
        <f>G123-R123</f>
        <v>-120</v>
      </c>
    </row>
    <row r="124" spans="1:20" x14ac:dyDescent="0.25">
      <c r="A124" s="54">
        <v>777</v>
      </c>
      <c r="C124" s="13"/>
      <c r="D124" s="14"/>
      <c r="E124" s="14"/>
      <c r="F124" s="14" t="s">
        <v>206</v>
      </c>
      <c r="G124" s="54">
        <v>0</v>
      </c>
      <c r="H124" s="54">
        <v>0</v>
      </c>
      <c r="I124" s="54">
        <v>285</v>
      </c>
      <c r="J124" s="54">
        <v>285</v>
      </c>
      <c r="K124" s="54">
        <v>285</v>
      </c>
      <c r="L124" s="281"/>
      <c r="M124" s="281"/>
      <c r="N124" s="281"/>
      <c r="O124" s="281"/>
      <c r="P124" s="54">
        <f>K124+L124+M124+N124</f>
        <v>285</v>
      </c>
      <c r="R124" s="62">
        <f>P124</f>
        <v>285</v>
      </c>
      <c r="S124" s="88">
        <v>285</v>
      </c>
      <c r="T124" s="62">
        <f>G124-R124</f>
        <v>-285</v>
      </c>
    </row>
    <row r="125" spans="1:20" x14ac:dyDescent="0.25">
      <c r="A125" s="54">
        <v>2100</v>
      </c>
      <c r="C125" s="13"/>
      <c r="D125" s="14"/>
      <c r="E125" s="14"/>
      <c r="F125" s="14" t="s">
        <v>64</v>
      </c>
      <c r="G125" s="62">
        <v>1100</v>
      </c>
      <c r="H125" s="62">
        <v>0</v>
      </c>
      <c r="I125" s="62"/>
      <c r="J125" s="62"/>
      <c r="K125" s="62"/>
      <c r="L125" s="272"/>
      <c r="M125" s="272"/>
      <c r="N125" s="272"/>
      <c r="O125" s="281"/>
      <c r="P125" s="54">
        <f>K125+L125+M125+N125</f>
        <v>0</v>
      </c>
      <c r="Q125" s="62"/>
      <c r="R125" s="62">
        <v>0</v>
      </c>
      <c r="S125" s="62">
        <v>1100</v>
      </c>
      <c r="T125" s="62">
        <f>G125-R125</f>
        <v>1100</v>
      </c>
    </row>
    <row r="126" spans="1:20" x14ac:dyDescent="0.25">
      <c r="A126" s="55">
        <f>SUM(A101:A125)</f>
        <v>146159</v>
      </c>
      <c r="C126" s="9"/>
      <c r="D126" s="111"/>
      <c r="E126" s="111"/>
      <c r="F126" s="111" t="s">
        <v>25</v>
      </c>
      <c r="G126" s="55">
        <f t="shared" ref="G126:Q126" si="13">SUM(G101:G125)</f>
        <v>169416</v>
      </c>
      <c r="H126" s="55">
        <f t="shared" si="13"/>
        <v>77226</v>
      </c>
      <c r="I126" s="55">
        <f t="shared" si="13"/>
        <v>135730</v>
      </c>
      <c r="J126" s="55">
        <f t="shared" si="13"/>
        <v>161804</v>
      </c>
      <c r="K126" s="55">
        <f t="shared" si="13"/>
        <v>172195.47999999998</v>
      </c>
      <c r="L126" s="322">
        <f t="shared" ref="L126:O126" si="14">SUM(L106:L125)</f>
        <v>0</v>
      </c>
      <c r="M126" s="322">
        <f t="shared" si="14"/>
        <v>0</v>
      </c>
      <c r="N126" s="322">
        <f t="shared" si="14"/>
        <v>0</v>
      </c>
      <c r="O126" s="322">
        <f t="shared" si="14"/>
        <v>0</v>
      </c>
      <c r="P126" s="55">
        <f t="shared" si="13"/>
        <v>172195.47999999998</v>
      </c>
      <c r="Q126" s="55">
        <f t="shared" si="13"/>
        <v>-14350</v>
      </c>
      <c r="R126" s="55">
        <f>SUM(R101:R125)</f>
        <v>157845.47999999998</v>
      </c>
      <c r="S126" s="55">
        <f t="shared" ref="S126:T126" si="15">SUM(S101:S125)</f>
        <v>183835</v>
      </c>
      <c r="T126" s="55">
        <f t="shared" si="15"/>
        <v>11570.520000000004</v>
      </c>
    </row>
    <row r="127" spans="1:20" x14ac:dyDescent="0.25">
      <c r="A127" s="58"/>
      <c r="C127" s="40"/>
      <c r="D127" s="32" t="s">
        <v>65</v>
      </c>
      <c r="E127" s="32"/>
      <c r="F127" s="52"/>
      <c r="G127" s="64"/>
      <c r="R127" s="58"/>
      <c r="S127" s="58"/>
      <c r="T127" s="117"/>
    </row>
    <row r="128" spans="1:20" x14ac:dyDescent="0.25">
      <c r="A128" s="54">
        <v>-50</v>
      </c>
      <c r="C128" s="40"/>
      <c r="D128" s="32"/>
      <c r="E128" s="32"/>
      <c r="F128" s="52" t="s">
        <v>66</v>
      </c>
      <c r="G128" s="88">
        <v>-58</v>
      </c>
      <c r="H128" s="88">
        <v>-558</v>
      </c>
      <c r="I128" s="62">
        <v>-50</v>
      </c>
      <c r="J128" s="62">
        <v>-50</v>
      </c>
      <c r="K128" s="62">
        <v>-50</v>
      </c>
      <c r="L128" s="272"/>
      <c r="M128" s="272"/>
      <c r="N128" s="272"/>
      <c r="O128" s="272"/>
      <c r="P128" s="62">
        <f>I128+M128+N128</f>
        <v>-50</v>
      </c>
      <c r="Q128" s="62"/>
      <c r="R128" s="62">
        <f t="shared" si="12"/>
        <v>-50</v>
      </c>
      <c r="S128" s="62">
        <v>-558</v>
      </c>
      <c r="T128" s="62">
        <f>G128-R128</f>
        <v>-8</v>
      </c>
    </row>
    <row r="129" spans="1:20" x14ac:dyDescent="0.25">
      <c r="A129" s="62">
        <v>-500</v>
      </c>
      <c r="C129" s="40"/>
      <c r="D129" s="32"/>
      <c r="E129" s="32"/>
      <c r="F129" s="52" t="s">
        <v>67</v>
      </c>
      <c r="G129" s="88">
        <v>-500</v>
      </c>
      <c r="H129" s="88">
        <v>-500</v>
      </c>
      <c r="I129" s="62">
        <v>-500</v>
      </c>
      <c r="J129" s="62">
        <v>-500</v>
      </c>
      <c r="K129" s="62">
        <v>-500</v>
      </c>
      <c r="L129" s="272"/>
      <c r="M129" s="272"/>
      <c r="N129" s="272"/>
      <c r="O129" s="272"/>
      <c r="P129" s="62">
        <f>I129+M129+N129</f>
        <v>-500</v>
      </c>
      <c r="Q129" s="62"/>
      <c r="R129" s="62">
        <f t="shared" si="12"/>
        <v>-500</v>
      </c>
      <c r="S129" s="62">
        <v>-500</v>
      </c>
      <c r="T129" s="62">
        <f>G129-R129</f>
        <v>0</v>
      </c>
    </row>
    <row r="130" spans="1:20" x14ac:dyDescent="0.25">
      <c r="A130" s="154">
        <v>-6268</v>
      </c>
      <c r="C130" s="13"/>
      <c r="D130" s="14"/>
      <c r="E130" s="14"/>
      <c r="F130" s="49" t="s">
        <v>68</v>
      </c>
      <c r="G130" s="88">
        <v>0</v>
      </c>
      <c r="H130" s="88">
        <v>0</v>
      </c>
      <c r="I130" s="62">
        <v>-1567</v>
      </c>
      <c r="J130" s="54">
        <v>-1567</v>
      </c>
      <c r="K130" s="54">
        <v>-1567</v>
      </c>
      <c r="L130" s="281"/>
      <c r="M130" s="281"/>
      <c r="N130" s="272"/>
      <c r="O130" s="272"/>
      <c r="P130" s="62">
        <f>I130</f>
        <v>-1567</v>
      </c>
      <c r="Q130" s="62"/>
      <c r="R130" s="62">
        <f>P130</f>
        <v>-1567</v>
      </c>
      <c r="S130" s="62">
        <v>-1567</v>
      </c>
      <c r="T130" s="62">
        <f>G130-R130</f>
        <v>1567</v>
      </c>
    </row>
    <row r="131" spans="1:20" x14ac:dyDescent="0.25">
      <c r="A131" s="55">
        <f>SUM(A128:A130)</f>
        <v>-6818</v>
      </c>
      <c r="C131" s="24"/>
      <c r="D131" s="34"/>
      <c r="E131" s="34"/>
      <c r="F131" s="34" t="s">
        <v>69</v>
      </c>
      <c r="G131" s="55">
        <f t="shared" ref="G131:P131" si="16">SUM(G128:G130)</f>
        <v>-558</v>
      </c>
      <c r="H131" s="55">
        <f t="shared" si="16"/>
        <v>-1058</v>
      </c>
      <c r="I131" s="55">
        <f t="shared" si="16"/>
        <v>-2117</v>
      </c>
      <c r="J131" s="55">
        <f t="shared" si="16"/>
        <v>-2117</v>
      </c>
      <c r="K131" s="55">
        <f t="shared" si="16"/>
        <v>-2117</v>
      </c>
      <c r="L131" s="322">
        <f t="shared" ref="L131:O132" si="17">SUM(L111:L130)</f>
        <v>0</v>
      </c>
      <c r="M131" s="322">
        <f t="shared" ref="M131" si="18">SUM(M111:M130)</f>
        <v>0</v>
      </c>
      <c r="N131" s="322">
        <f t="shared" ref="N131" si="19">SUM(N111:N130)</f>
        <v>0</v>
      </c>
      <c r="O131" s="322"/>
      <c r="P131" s="55">
        <f t="shared" si="16"/>
        <v>-2117</v>
      </c>
      <c r="Q131" s="55">
        <f>SUM(Q128:Q130)</f>
        <v>0</v>
      </c>
      <c r="R131" s="55">
        <f>SUM(R128:R130)</f>
        <v>-2117</v>
      </c>
      <c r="S131" s="55">
        <f t="shared" ref="S131:T131" si="20">SUM(S128:S130)</f>
        <v>-2625</v>
      </c>
      <c r="T131" s="55">
        <f t="shared" si="20"/>
        <v>1559</v>
      </c>
    </row>
    <row r="132" spans="1:20" ht="15.75" thickBot="1" x14ac:dyDescent="0.3">
      <c r="A132" s="93">
        <f>SUM(A126+A131)</f>
        <v>139341</v>
      </c>
      <c r="B132" s="59"/>
      <c r="C132" s="95"/>
      <c r="D132" s="96"/>
      <c r="E132" s="96"/>
      <c r="F132" s="97" t="s">
        <v>28</v>
      </c>
      <c r="G132" s="83">
        <f t="shared" ref="G132:T132" si="21">SUM(G126+G131)</f>
        <v>168858</v>
      </c>
      <c r="H132" s="93">
        <f t="shared" si="21"/>
        <v>76168</v>
      </c>
      <c r="I132" s="93">
        <f t="shared" si="21"/>
        <v>133613</v>
      </c>
      <c r="J132" s="93">
        <f t="shared" si="21"/>
        <v>159687</v>
      </c>
      <c r="K132" s="93">
        <f t="shared" si="21"/>
        <v>170078.47999999998</v>
      </c>
      <c r="L132" s="337">
        <f t="shared" si="17"/>
        <v>0</v>
      </c>
      <c r="M132" s="337">
        <f t="shared" si="17"/>
        <v>0</v>
      </c>
      <c r="N132" s="337">
        <f t="shared" si="17"/>
        <v>0</v>
      </c>
      <c r="O132" s="337">
        <f t="shared" si="17"/>
        <v>0</v>
      </c>
      <c r="P132" s="93">
        <f>SUM(P126+P131)</f>
        <v>170078.47999999998</v>
      </c>
      <c r="Q132" s="93">
        <f>SUM(Q126+Q131)</f>
        <v>-14350</v>
      </c>
      <c r="R132" s="83">
        <f t="shared" si="12"/>
        <v>155728.47999999998</v>
      </c>
      <c r="S132" s="83">
        <f t="shared" si="21"/>
        <v>181210</v>
      </c>
      <c r="T132" s="83">
        <f t="shared" si="21"/>
        <v>13129.520000000004</v>
      </c>
    </row>
    <row r="133" spans="1:20" ht="15.75" thickTop="1" x14ac:dyDescent="0.25">
      <c r="B133" s="59"/>
      <c r="C133" s="59"/>
      <c r="D133" s="59"/>
      <c r="E133" s="59"/>
      <c r="F133" s="59"/>
    </row>
    <row r="134" spans="1:20" x14ac:dyDescent="0.25">
      <c r="C134" s="31"/>
      <c r="K134" s="305" t="s">
        <v>105</v>
      </c>
      <c r="L134" s="403" t="s">
        <v>106</v>
      </c>
      <c r="M134" s="404"/>
      <c r="N134" s="334" t="s">
        <v>107</v>
      </c>
      <c r="O134" s="334"/>
      <c r="P134" s="304" t="s">
        <v>108</v>
      </c>
      <c r="Q134" s="305" t="s">
        <v>112</v>
      </c>
      <c r="R134" s="305" t="s">
        <v>113</v>
      </c>
    </row>
    <row r="135" spans="1:20" x14ac:dyDescent="0.25">
      <c r="A135" s="60" t="s">
        <v>0</v>
      </c>
      <c r="C135" s="2"/>
      <c r="D135" s="3"/>
      <c r="E135" s="3"/>
      <c r="F135" s="3"/>
      <c r="G135" s="78" t="s">
        <v>125</v>
      </c>
      <c r="H135" s="78" t="s">
        <v>125</v>
      </c>
      <c r="I135" s="78" t="s">
        <v>126</v>
      </c>
      <c r="J135" s="78" t="s">
        <v>125</v>
      </c>
      <c r="K135" s="78" t="s">
        <v>125</v>
      </c>
      <c r="L135" s="279"/>
      <c r="M135" s="279"/>
      <c r="N135" s="279" t="s">
        <v>104</v>
      </c>
      <c r="O135" s="279" t="s">
        <v>104</v>
      </c>
      <c r="P135" s="59" t="s">
        <v>131</v>
      </c>
      <c r="Q135" s="78" t="s">
        <v>109</v>
      </c>
      <c r="R135" s="78" t="s">
        <v>114</v>
      </c>
      <c r="S135" s="78" t="s">
        <v>125</v>
      </c>
      <c r="T135" s="345" t="s">
        <v>125</v>
      </c>
    </row>
    <row r="136" spans="1:20" x14ac:dyDescent="0.25">
      <c r="A136" s="58"/>
      <c r="C136" s="4"/>
      <c r="D136" s="1"/>
      <c r="E136" s="1"/>
      <c r="F136" s="1"/>
      <c r="G136" s="58"/>
      <c r="H136" s="58" t="s">
        <v>1</v>
      </c>
      <c r="I136" s="58" t="s">
        <v>1</v>
      </c>
      <c r="J136" s="58" t="s">
        <v>1</v>
      </c>
      <c r="K136" s="58" t="s">
        <v>1</v>
      </c>
      <c r="L136" s="280" t="s">
        <v>102</v>
      </c>
      <c r="M136" s="280" t="s">
        <v>102</v>
      </c>
      <c r="N136" s="280" t="s">
        <v>216</v>
      </c>
      <c r="O136" s="280" t="s">
        <v>215</v>
      </c>
      <c r="P136" s="58"/>
      <c r="Q136" s="58" t="s">
        <v>218</v>
      </c>
      <c r="R136" s="58" t="s">
        <v>120</v>
      </c>
      <c r="S136" s="58" t="s">
        <v>2</v>
      </c>
      <c r="T136" s="314" t="s">
        <v>237</v>
      </c>
    </row>
    <row r="137" spans="1:20" x14ac:dyDescent="0.25">
      <c r="A137" s="54" t="s">
        <v>1</v>
      </c>
      <c r="C137" s="7"/>
      <c r="D137" s="8"/>
      <c r="E137" s="8"/>
      <c r="F137" s="8"/>
      <c r="G137" s="54" t="s">
        <v>3</v>
      </c>
      <c r="H137" s="54" t="s">
        <v>202</v>
      </c>
      <c r="I137" s="54" t="s">
        <v>135</v>
      </c>
      <c r="J137" s="54" t="s">
        <v>204</v>
      </c>
      <c r="K137" s="54" t="s">
        <v>205</v>
      </c>
      <c r="L137" s="281" t="s">
        <v>103</v>
      </c>
      <c r="M137" s="281" t="s">
        <v>103</v>
      </c>
      <c r="N137" s="281"/>
      <c r="O137" s="281"/>
      <c r="P137" s="54"/>
      <c r="Q137" s="54" t="s">
        <v>111</v>
      </c>
      <c r="R137" s="54" t="s">
        <v>121</v>
      </c>
      <c r="S137" s="54" t="s">
        <v>4</v>
      </c>
      <c r="T137" s="346" t="s">
        <v>238</v>
      </c>
    </row>
    <row r="138" spans="1:20" x14ac:dyDescent="0.25">
      <c r="A138" s="61" t="s">
        <v>5</v>
      </c>
      <c r="C138" s="9" t="s">
        <v>70</v>
      </c>
      <c r="D138" s="10"/>
      <c r="E138" s="10"/>
      <c r="F138" s="10"/>
      <c r="G138" s="58" t="s">
        <v>5</v>
      </c>
      <c r="H138" s="58"/>
      <c r="I138" s="58" t="s">
        <v>5</v>
      </c>
      <c r="J138" s="58"/>
      <c r="K138" s="58"/>
      <c r="L138" s="280"/>
      <c r="M138" s="280" t="s">
        <v>5</v>
      </c>
      <c r="N138" s="280" t="s">
        <v>5</v>
      </c>
      <c r="O138" s="280" t="s">
        <v>5</v>
      </c>
      <c r="P138" s="61" t="s">
        <v>5</v>
      </c>
      <c r="Q138" s="61" t="s">
        <v>5</v>
      </c>
      <c r="R138" s="61" t="s">
        <v>5</v>
      </c>
      <c r="S138" s="64" t="s">
        <v>5</v>
      </c>
      <c r="T138" s="314" t="s">
        <v>220</v>
      </c>
    </row>
    <row r="139" spans="1:20" x14ac:dyDescent="0.25">
      <c r="A139" s="58"/>
      <c r="C139" s="23"/>
      <c r="D139" t="s">
        <v>7</v>
      </c>
      <c r="G139" s="58"/>
      <c r="H139" s="58"/>
      <c r="I139" s="58"/>
      <c r="J139" s="58"/>
      <c r="K139" s="58"/>
      <c r="L139" s="280"/>
      <c r="M139" s="280"/>
      <c r="N139" s="280"/>
      <c r="O139" s="280"/>
      <c r="P139" s="58"/>
      <c r="Q139" s="58"/>
      <c r="R139" s="58"/>
      <c r="S139" s="313" t="s">
        <v>154</v>
      </c>
      <c r="T139" s="76"/>
    </row>
    <row r="140" spans="1:20" x14ac:dyDescent="0.25">
      <c r="A140" s="58"/>
      <c r="C140" s="23"/>
      <c r="E140" t="s">
        <v>8</v>
      </c>
      <c r="G140" s="58"/>
      <c r="H140" s="58"/>
      <c r="I140" s="58"/>
      <c r="J140" s="58"/>
      <c r="K140" s="58"/>
      <c r="L140" s="280"/>
      <c r="M140" s="280"/>
      <c r="N140" s="280"/>
      <c r="O140" s="280"/>
      <c r="P140" s="58"/>
      <c r="Q140" s="58"/>
      <c r="R140" s="58"/>
      <c r="S140" s="64"/>
      <c r="T140" s="76"/>
    </row>
    <row r="141" spans="1:20" x14ac:dyDescent="0.25">
      <c r="A141" s="54">
        <v>96205</v>
      </c>
      <c r="C141" s="24"/>
      <c r="D141" s="14"/>
      <c r="E141" s="14"/>
      <c r="F141" s="14" t="s">
        <v>31</v>
      </c>
      <c r="G141" s="54">
        <v>117080</v>
      </c>
      <c r="H141" s="54">
        <v>53829</v>
      </c>
      <c r="I141" s="54">
        <v>84753</v>
      </c>
      <c r="J141" s="54">
        <v>103535</v>
      </c>
      <c r="K141" s="54">
        <v>111361.17</v>
      </c>
      <c r="L141" s="281"/>
      <c r="M141" s="281"/>
      <c r="N141" s="281"/>
      <c r="O141" s="281"/>
      <c r="P141" s="54">
        <f>K141+L141+M141+N141</f>
        <v>111361.17</v>
      </c>
      <c r="Q141" s="54"/>
      <c r="R141" s="54">
        <f t="shared" ref="R141:R163" si="22">SUM(P141:Q141)</f>
        <v>111361.17</v>
      </c>
      <c r="S141" s="65">
        <v>110927</v>
      </c>
      <c r="T141" s="54">
        <f>G141-R141</f>
        <v>5718.8300000000017</v>
      </c>
    </row>
    <row r="142" spans="1:20" x14ac:dyDescent="0.25">
      <c r="A142" s="58"/>
      <c r="C142" s="12"/>
      <c r="E142" t="s">
        <v>52</v>
      </c>
      <c r="G142" s="58"/>
      <c r="H142" s="58"/>
      <c r="I142" s="58"/>
      <c r="J142" s="58"/>
      <c r="K142" s="58"/>
      <c r="L142" s="280"/>
      <c r="M142" s="280"/>
      <c r="N142" s="280"/>
      <c r="O142" s="280"/>
      <c r="P142" s="58"/>
      <c r="Q142" s="58"/>
      <c r="R142" s="64"/>
      <c r="S142" s="64"/>
      <c r="T142" s="76"/>
    </row>
    <row r="143" spans="1:20" x14ac:dyDescent="0.25">
      <c r="A143" s="54">
        <v>686</v>
      </c>
      <c r="C143" s="13"/>
      <c r="D143" s="14"/>
      <c r="E143" s="14"/>
      <c r="F143" s="14" t="s">
        <v>54</v>
      </c>
      <c r="G143" s="54">
        <v>1050</v>
      </c>
      <c r="H143" s="54">
        <v>407</v>
      </c>
      <c r="I143" s="54">
        <v>591</v>
      </c>
      <c r="J143" s="54">
        <v>707</v>
      </c>
      <c r="K143" s="54">
        <v>765</v>
      </c>
      <c r="L143" s="281"/>
      <c r="M143" s="281"/>
      <c r="N143" s="281"/>
      <c r="O143" s="281"/>
      <c r="P143" s="54">
        <f>K143+L143+M143+N143</f>
        <v>765</v>
      </c>
      <c r="Q143" s="54"/>
      <c r="R143" s="65">
        <f t="shared" si="22"/>
        <v>765</v>
      </c>
      <c r="S143" s="65">
        <v>1050</v>
      </c>
      <c r="T143" s="54">
        <f>G143-R143</f>
        <v>285</v>
      </c>
    </row>
    <row r="144" spans="1:20" x14ac:dyDescent="0.25">
      <c r="A144" s="58"/>
      <c r="C144" s="21"/>
      <c r="D144" s="10"/>
      <c r="E144" s="10"/>
      <c r="F144" s="10"/>
      <c r="G144" s="58"/>
      <c r="H144" s="58"/>
      <c r="I144" s="58"/>
      <c r="J144" s="58"/>
      <c r="K144" s="58"/>
      <c r="L144" s="280"/>
      <c r="M144" s="280"/>
      <c r="N144" s="280"/>
      <c r="O144" s="280"/>
      <c r="P144" s="58"/>
      <c r="Q144" s="58"/>
      <c r="R144" s="64"/>
      <c r="S144" s="64"/>
      <c r="T144" s="76"/>
    </row>
    <row r="145" spans="1:20" x14ac:dyDescent="0.25">
      <c r="A145" s="54">
        <v>973.05</v>
      </c>
      <c r="C145" s="13"/>
      <c r="D145" s="14"/>
      <c r="E145" s="14"/>
      <c r="F145" s="14" t="s">
        <v>71</v>
      </c>
      <c r="G145" s="54">
        <v>1000</v>
      </c>
      <c r="H145" s="54">
        <v>0</v>
      </c>
      <c r="I145" s="54"/>
      <c r="J145" s="54">
        <v>973</v>
      </c>
      <c r="K145" s="54">
        <v>973</v>
      </c>
      <c r="L145" s="281"/>
      <c r="M145" s="281"/>
      <c r="N145" s="281"/>
      <c r="O145" s="281"/>
      <c r="P145" s="54">
        <f>K145+L145+M145+N145</f>
        <v>973</v>
      </c>
      <c r="Q145" s="54"/>
      <c r="R145" s="65">
        <f>P145+Q145</f>
        <v>973</v>
      </c>
      <c r="S145" s="65">
        <v>1000</v>
      </c>
      <c r="T145" s="54">
        <f>G145-R145</f>
        <v>27</v>
      </c>
    </row>
    <row r="146" spans="1:20" x14ac:dyDescent="0.25">
      <c r="A146" s="58"/>
      <c r="C146" s="12"/>
      <c r="G146" s="58"/>
      <c r="H146" s="58"/>
      <c r="I146" s="58"/>
      <c r="J146" s="58"/>
      <c r="K146" s="58"/>
      <c r="L146" s="280"/>
      <c r="M146" s="280"/>
      <c r="N146" s="280"/>
      <c r="O146" s="280"/>
      <c r="P146" s="58"/>
      <c r="Q146" s="58"/>
      <c r="R146" s="64"/>
      <c r="S146" s="64"/>
      <c r="T146" s="76"/>
    </row>
    <row r="147" spans="1:20" x14ac:dyDescent="0.25">
      <c r="A147" s="54">
        <v>2770</v>
      </c>
      <c r="C147" s="13"/>
      <c r="D147" s="14"/>
      <c r="E147" s="14"/>
      <c r="F147" s="14" t="s">
        <v>72</v>
      </c>
      <c r="G147" s="54">
        <v>1450</v>
      </c>
      <c r="H147" s="54">
        <v>242</v>
      </c>
      <c r="I147" s="54">
        <v>242</v>
      </c>
      <c r="J147" s="54">
        <v>242</v>
      </c>
      <c r="K147" s="54">
        <v>242</v>
      </c>
      <c r="L147" s="281"/>
      <c r="M147" s="281"/>
      <c r="N147" s="281"/>
      <c r="O147" s="281"/>
      <c r="P147" s="54">
        <f>K147+L147+M147+N147</f>
        <v>242</v>
      </c>
      <c r="Q147" s="54"/>
      <c r="R147" s="65">
        <f t="shared" si="22"/>
        <v>242</v>
      </c>
      <c r="S147" s="65">
        <v>1450</v>
      </c>
      <c r="T147" s="54">
        <f>G147-R147</f>
        <v>1208</v>
      </c>
    </row>
    <row r="148" spans="1:20" x14ac:dyDescent="0.25">
      <c r="A148" s="58"/>
      <c r="C148" s="12"/>
      <c r="E148" t="s">
        <v>59</v>
      </c>
      <c r="G148" s="58"/>
      <c r="H148" s="58"/>
      <c r="I148" s="58"/>
      <c r="J148" s="58"/>
      <c r="K148" s="58"/>
      <c r="L148" s="280"/>
      <c r="M148" s="280"/>
      <c r="N148" s="280"/>
      <c r="O148" s="280"/>
      <c r="P148" s="58"/>
      <c r="Q148" s="58"/>
      <c r="R148" s="64"/>
      <c r="S148" s="64"/>
      <c r="T148" s="76"/>
    </row>
    <row r="149" spans="1:20" x14ac:dyDescent="0.25">
      <c r="A149" s="54">
        <v>1000</v>
      </c>
      <c r="C149" s="13"/>
      <c r="D149" s="14"/>
      <c r="E149" s="14"/>
      <c r="F149" s="14" t="s">
        <v>60</v>
      </c>
      <c r="G149" s="54">
        <v>1050</v>
      </c>
      <c r="H149" s="54">
        <v>0</v>
      </c>
      <c r="I149" s="54">
        <v>0</v>
      </c>
      <c r="J149" s="54">
        <v>0</v>
      </c>
      <c r="K149" s="54">
        <v>0</v>
      </c>
      <c r="L149" s="281"/>
      <c r="M149" s="281"/>
      <c r="N149" s="281"/>
      <c r="O149" s="281"/>
      <c r="P149" s="54">
        <f>K149+L149+M149+N149</f>
        <v>0</v>
      </c>
      <c r="Q149" s="54"/>
      <c r="R149" s="65">
        <v>0</v>
      </c>
      <c r="S149" s="65">
        <v>1050</v>
      </c>
      <c r="T149" s="54">
        <f>G149-R149</f>
        <v>1050</v>
      </c>
    </row>
    <row r="150" spans="1:20" x14ac:dyDescent="0.25">
      <c r="A150" s="58"/>
      <c r="C150" s="12"/>
      <c r="E150" t="s">
        <v>13</v>
      </c>
      <c r="G150" s="58"/>
      <c r="H150" s="58"/>
      <c r="I150" s="58"/>
      <c r="J150" s="58"/>
      <c r="K150" s="58"/>
      <c r="L150" s="280"/>
      <c r="M150" s="280"/>
      <c r="N150" s="280"/>
      <c r="O150" s="280"/>
      <c r="P150" s="61"/>
      <c r="Q150" s="61"/>
      <c r="R150" s="63"/>
      <c r="S150" s="63"/>
      <c r="T150" s="76"/>
    </row>
    <row r="151" spans="1:20" x14ac:dyDescent="0.25">
      <c r="A151" s="54">
        <v>5120</v>
      </c>
      <c r="C151" s="13"/>
      <c r="D151" s="14"/>
      <c r="E151" s="14"/>
      <c r="F151" s="14" t="s">
        <v>73</v>
      </c>
      <c r="G151" s="54">
        <v>5200</v>
      </c>
      <c r="H151" s="54">
        <v>1750</v>
      </c>
      <c r="I151" s="54">
        <v>3400</v>
      </c>
      <c r="J151" s="54">
        <v>3850</v>
      </c>
      <c r="K151" s="54">
        <v>4700</v>
      </c>
      <c r="L151" s="281"/>
      <c r="M151" s="281"/>
      <c r="N151" s="281"/>
      <c r="O151" s="281"/>
      <c r="P151" s="54">
        <f>K151+L151+M151+N151</f>
        <v>4700</v>
      </c>
      <c r="Q151" s="54"/>
      <c r="R151" s="65">
        <f t="shared" si="22"/>
        <v>4700</v>
      </c>
      <c r="S151" s="65">
        <v>5200</v>
      </c>
      <c r="T151" s="54">
        <f>G151-R151</f>
        <v>500</v>
      </c>
    </row>
    <row r="152" spans="1:20" x14ac:dyDescent="0.25">
      <c r="A152" s="58"/>
      <c r="C152" s="12"/>
      <c r="G152" s="58"/>
      <c r="H152" s="58"/>
      <c r="I152" s="58"/>
      <c r="J152" s="58"/>
      <c r="K152" s="58"/>
      <c r="L152" s="280"/>
      <c r="M152" s="280"/>
      <c r="N152" s="280"/>
      <c r="O152" s="280"/>
      <c r="P152" s="61"/>
      <c r="Q152" s="61"/>
      <c r="R152" s="63"/>
      <c r="S152" s="63"/>
      <c r="T152" s="76"/>
    </row>
    <row r="153" spans="1:20" x14ac:dyDescent="0.25">
      <c r="A153" s="54"/>
      <c r="C153" s="13"/>
      <c r="D153" s="14"/>
      <c r="E153" s="14"/>
      <c r="F153" s="14" t="s">
        <v>74</v>
      </c>
      <c r="G153" s="54">
        <v>350</v>
      </c>
      <c r="H153" s="54">
        <v>0</v>
      </c>
      <c r="I153" s="54">
        <v>0</v>
      </c>
      <c r="J153" s="54">
        <v>0</v>
      </c>
      <c r="K153" s="54">
        <v>0</v>
      </c>
      <c r="L153" s="281"/>
      <c r="M153" s="281"/>
      <c r="N153" s="281"/>
      <c r="O153" s="281"/>
      <c r="P153" s="54">
        <f>K153+L153+M153+N153</f>
        <v>0</v>
      </c>
      <c r="Q153" s="54"/>
      <c r="R153" s="65">
        <v>0</v>
      </c>
      <c r="S153" s="65">
        <v>350</v>
      </c>
      <c r="T153" s="54">
        <f>G153-R153</f>
        <v>350</v>
      </c>
    </row>
    <row r="154" spans="1:20" x14ac:dyDescent="0.25">
      <c r="A154" s="58"/>
      <c r="C154" s="12"/>
      <c r="G154" s="58"/>
      <c r="H154" s="58"/>
      <c r="I154" s="58"/>
      <c r="J154" s="58"/>
      <c r="K154" s="58"/>
      <c r="L154" s="280"/>
      <c r="M154" s="280"/>
      <c r="N154" s="292"/>
      <c r="O154" s="292"/>
      <c r="P154" s="61"/>
      <c r="Q154" s="63"/>
      <c r="R154" s="63"/>
      <c r="S154" s="63"/>
      <c r="T154" s="76"/>
    </row>
    <row r="155" spans="1:20" x14ac:dyDescent="0.25">
      <c r="A155" s="54">
        <v>520</v>
      </c>
      <c r="C155" s="13"/>
      <c r="D155" s="14"/>
      <c r="E155" s="14"/>
      <c r="F155" s="14" t="s">
        <v>75</v>
      </c>
      <c r="G155" s="54">
        <v>550</v>
      </c>
      <c r="H155" s="54">
        <v>420</v>
      </c>
      <c r="I155" s="54">
        <v>420</v>
      </c>
      <c r="J155" s="54">
        <v>420</v>
      </c>
      <c r="K155" s="54">
        <v>420</v>
      </c>
      <c r="L155" s="281"/>
      <c r="M155" s="281"/>
      <c r="N155" s="281"/>
      <c r="O155" s="281"/>
      <c r="P155" s="54">
        <f>K155+L155+M155+N155</f>
        <v>420</v>
      </c>
      <c r="Q155" s="65"/>
      <c r="R155" s="65">
        <f t="shared" si="22"/>
        <v>420</v>
      </c>
      <c r="S155" s="65">
        <v>550</v>
      </c>
      <c r="T155" s="54">
        <f>G155-R155</f>
        <v>130</v>
      </c>
    </row>
    <row r="156" spans="1:20" x14ac:dyDescent="0.25">
      <c r="A156" s="58"/>
      <c r="C156" s="12"/>
      <c r="G156" s="58"/>
      <c r="H156" s="58"/>
      <c r="I156" s="58"/>
      <c r="J156" s="58"/>
      <c r="K156" s="58"/>
      <c r="L156" s="280"/>
      <c r="M156" s="280"/>
      <c r="N156" s="280"/>
      <c r="O156" s="280"/>
      <c r="P156" s="58"/>
      <c r="Q156" s="64"/>
      <c r="R156" s="64"/>
      <c r="S156" s="64"/>
      <c r="T156" s="76"/>
    </row>
    <row r="157" spans="1:20" x14ac:dyDescent="0.25">
      <c r="A157" s="54">
        <v>628</v>
      </c>
      <c r="C157" s="13"/>
      <c r="D157" s="14"/>
      <c r="E157" s="14"/>
      <c r="F157" s="14" t="s">
        <v>76</v>
      </c>
      <c r="G157" s="58">
        <v>300</v>
      </c>
      <c r="H157" s="58">
        <v>50</v>
      </c>
      <c r="I157" s="54">
        <v>113</v>
      </c>
      <c r="J157" s="58">
        <v>113</v>
      </c>
      <c r="K157" s="54">
        <v>113</v>
      </c>
      <c r="L157" s="281"/>
      <c r="M157" s="281"/>
      <c r="N157" s="281"/>
      <c r="O157" s="281"/>
      <c r="P157" s="54">
        <f>K157+L157+M157+N157</f>
        <v>113</v>
      </c>
      <c r="Q157" s="64"/>
      <c r="R157" s="64">
        <f t="shared" si="22"/>
        <v>113</v>
      </c>
      <c r="S157" s="64">
        <v>300</v>
      </c>
      <c r="T157" s="54">
        <f>G157-R157</f>
        <v>187</v>
      </c>
    </row>
    <row r="158" spans="1:20" x14ac:dyDescent="0.25">
      <c r="A158" s="55">
        <f>SUM(A141:A157)</f>
        <v>107902.05</v>
      </c>
      <c r="C158" s="19"/>
      <c r="D158" s="20"/>
      <c r="E158" s="20"/>
      <c r="F158" s="20" t="s">
        <v>25</v>
      </c>
      <c r="G158" s="55">
        <f t="shared" ref="G158:Q158" si="23">SUM(G141:G157)</f>
        <v>128030</v>
      </c>
      <c r="H158" s="55">
        <f t="shared" si="23"/>
        <v>56698</v>
      </c>
      <c r="I158" s="55">
        <f t="shared" si="23"/>
        <v>89519</v>
      </c>
      <c r="J158" s="55">
        <f t="shared" si="23"/>
        <v>109840</v>
      </c>
      <c r="K158" s="115">
        <f>SUM(K141:K157)</f>
        <v>118574.17</v>
      </c>
      <c r="L158" s="340">
        <v>0</v>
      </c>
      <c r="M158" s="340">
        <v>0</v>
      </c>
      <c r="N158" s="340">
        <v>0</v>
      </c>
      <c r="O158" s="340">
        <v>0</v>
      </c>
      <c r="P158" s="115">
        <f>K158+L158+M158+N158</f>
        <v>118574.17</v>
      </c>
      <c r="Q158" s="80">
        <f t="shared" si="23"/>
        <v>0</v>
      </c>
      <c r="R158" s="80">
        <f>SUM(R141:R157)</f>
        <v>118574.17</v>
      </c>
      <c r="S158" s="80">
        <f t="shared" ref="S158:T158" si="24">SUM(S141:S157)</f>
        <v>121877</v>
      </c>
      <c r="T158" s="80">
        <f t="shared" si="24"/>
        <v>9455.8300000000017</v>
      </c>
    </row>
    <row r="159" spans="1:20" x14ac:dyDescent="0.25">
      <c r="A159" s="58"/>
      <c r="C159" s="12"/>
      <c r="D159" t="s">
        <v>26</v>
      </c>
      <c r="G159" s="58"/>
      <c r="H159" s="58"/>
      <c r="I159" s="61"/>
      <c r="J159" s="58"/>
      <c r="K159" s="58"/>
      <c r="L159" s="280"/>
      <c r="M159" s="280"/>
      <c r="N159" s="280"/>
      <c r="O159" s="280"/>
      <c r="P159" s="58"/>
      <c r="R159" s="58"/>
      <c r="S159" s="64"/>
      <c r="T159" s="76"/>
    </row>
    <row r="160" spans="1:20" x14ac:dyDescent="0.25">
      <c r="A160" s="58"/>
      <c r="C160" s="12"/>
      <c r="E160" t="s">
        <v>77</v>
      </c>
      <c r="G160" s="58"/>
      <c r="H160" s="58"/>
      <c r="I160" s="58"/>
      <c r="J160" s="58"/>
      <c r="K160" s="58"/>
      <c r="L160" s="280"/>
      <c r="M160" s="280"/>
      <c r="N160" s="280"/>
      <c r="O160" s="280"/>
      <c r="P160" s="58"/>
      <c r="R160" s="58"/>
      <c r="S160" s="64"/>
      <c r="T160" s="76"/>
    </row>
    <row r="161" spans="1:20" x14ac:dyDescent="0.25">
      <c r="A161" s="68">
        <v>-45860</v>
      </c>
      <c r="C161" s="13"/>
      <c r="D161" s="14"/>
      <c r="E161" s="14"/>
      <c r="F161" s="14" t="s">
        <v>78</v>
      </c>
      <c r="G161" s="81">
        <v>-47380</v>
      </c>
      <c r="H161" s="81">
        <v>-16690</v>
      </c>
      <c r="I161" s="81">
        <v>-29665</v>
      </c>
      <c r="J161" s="81">
        <v>-35245</v>
      </c>
      <c r="K161" s="81">
        <v>-42570</v>
      </c>
      <c r="L161" s="283"/>
      <c r="M161" s="302"/>
      <c r="N161" s="302"/>
      <c r="O161" s="302"/>
      <c r="P161" s="54">
        <f>K161+L161+M161+N161</f>
        <v>-42570</v>
      </c>
      <c r="Q161" s="64"/>
      <c r="R161" s="58">
        <f t="shared" si="22"/>
        <v>-42570</v>
      </c>
      <c r="S161" s="364">
        <v>-35000</v>
      </c>
      <c r="T161" s="58">
        <f>G161-R161</f>
        <v>-4810</v>
      </c>
    </row>
    <row r="162" spans="1:20" x14ac:dyDescent="0.25">
      <c r="A162" s="62">
        <v>-150</v>
      </c>
      <c r="C162" s="13"/>
      <c r="D162" s="14"/>
      <c r="E162" s="14"/>
      <c r="F162" s="14" t="s">
        <v>155</v>
      </c>
      <c r="G162" s="81">
        <v>-150</v>
      </c>
      <c r="H162" s="81">
        <v>0</v>
      </c>
      <c r="I162" s="54">
        <v>0</v>
      </c>
      <c r="J162" s="54">
        <v>0</v>
      </c>
      <c r="K162" s="54">
        <v>0</v>
      </c>
      <c r="L162" s="281">
        <v>0</v>
      </c>
      <c r="M162" s="281">
        <v>0</v>
      </c>
      <c r="N162" s="281">
        <v>0</v>
      </c>
      <c r="O162" s="281">
        <v>0</v>
      </c>
      <c r="P162" s="54">
        <v>0</v>
      </c>
      <c r="Q162" s="62"/>
      <c r="R162" s="62">
        <f t="shared" si="22"/>
        <v>0</v>
      </c>
      <c r="S162" s="62">
        <v>0</v>
      </c>
      <c r="T162" s="62">
        <v>0</v>
      </c>
    </row>
    <row r="163" spans="1:20" x14ac:dyDescent="0.25">
      <c r="A163" s="69">
        <v>-46010</v>
      </c>
      <c r="C163" s="19"/>
      <c r="D163" s="20"/>
      <c r="E163" s="20"/>
      <c r="F163" s="20" t="s">
        <v>69</v>
      </c>
      <c r="G163" s="69">
        <f>G161</f>
        <v>-47380</v>
      </c>
      <c r="H163" s="69">
        <f>H161</f>
        <v>-16690</v>
      </c>
      <c r="I163" s="69">
        <f t="shared" ref="I163:Q163" si="25">SUM(I160:I162)</f>
        <v>-29665</v>
      </c>
      <c r="J163" s="69">
        <f t="shared" si="25"/>
        <v>-35245</v>
      </c>
      <c r="K163" s="69">
        <f t="shared" si="25"/>
        <v>-42570</v>
      </c>
      <c r="L163" s="322">
        <f t="shared" ref="L163:O164" si="26">SUM(L143:L162)</f>
        <v>0</v>
      </c>
      <c r="M163" s="322">
        <f t="shared" si="26"/>
        <v>0</v>
      </c>
      <c r="N163" s="322">
        <f t="shared" si="26"/>
        <v>0</v>
      </c>
      <c r="O163" s="322">
        <f t="shared" si="26"/>
        <v>0</v>
      </c>
      <c r="P163" s="115">
        <f>K163+L163+M163+N163</f>
        <v>-42570</v>
      </c>
      <c r="Q163" s="116">
        <f t="shared" si="25"/>
        <v>0</v>
      </c>
      <c r="R163" s="313">
        <f t="shared" si="22"/>
        <v>-42570</v>
      </c>
      <c r="S163" s="313">
        <f>SUM(S161:S162)</f>
        <v>-35000</v>
      </c>
      <c r="T163" s="313">
        <f>SUM(T161:T162)</f>
        <v>-4810</v>
      </c>
    </row>
    <row r="164" spans="1:20" s="122" customFormat="1" ht="15.75" thickBot="1" x14ac:dyDescent="0.3">
      <c r="A164" s="93">
        <f>SUM(A163+A158)</f>
        <v>61892.05</v>
      </c>
      <c r="C164" s="357"/>
      <c r="D164" s="358"/>
      <c r="E164" s="358"/>
      <c r="F164" s="97" t="s">
        <v>28</v>
      </c>
      <c r="G164" s="83">
        <f t="shared" ref="G164:H164" si="27">SUM(G163+G158)</f>
        <v>80650</v>
      </c>
      <c r="H164" s="93">
        <f t="shared" si="27"/>
        <v>40008</v>
      </c>
      <c r="I164" s="93">
        <f>SUM(I163+I158)</f>
        <v>59854</v>
      </c>
      <c r="J164" s="93">
        <f t="shared" ref="J164:K164" si="28">SUM(J163+J158)</f>
        <v>74595</v>
      </c>
      <c r="K164" s="93">
        <f t="shared" si="28"/>
        <v>76004.17</v>
      </c>
      <c r="L164" s="337">
        <f t="shared" si="26"/>
        <v>0</v>
      </c>
      <c r="M164" s="337">
        <f t="shared" si="26"/>
        <v>0</v>
      </c>
      <c r="N164" s="337">
        <f t="shared" si="26"/>
        <v>0</v>
      </c>
      <c r="O164" s="337">
        <f t="shared" si="26"/>
        <v>0</v>
      </c>
      <c r="P164" s="93">
        <f>SUM(P163+P158)</f>
        <v>76004.17</v>
      </c>
      <c r="Q164" s="93">
        <f t="shared" ref="Q164:T164" si="29">SUM(Q163+Q158)</f>
        <v>0</v>
      </c>
      <c r="R164" s="83">
        <f t="shared" si="29"/>
        <v>76004.17</v>
      </c>
      <c r="S164" s="83">
        <f t="shared" si="29"/>
        <v>86877</v>
      </c>
      <c r="T164" s="83">
        <f t="shared" si="29"/>
        <v>4645.8300000000017</v>
      </c>
    </row>
    <row r="165" spans="1:20" ht="15.75" thickTop="1" x14ac:dyDescent="0.25">
      <c r="A165"/>
      <c r="F165" s="31"/>
      <c r="G165" s="84"/>
      <c r="H165" s="84"/>
      <c r="I165" s="84"/>
      <c r="J165" s="84"/>
      <c r="K165" s="84"/>
      <c r="L165" s="286"/>
      <c r="M165" s="286"/>
      <c r="N165" s="286"/>
      <c r="O165" s="286"/>
      <c r="P165" s="84"/>
      <c r="Q165" s="84"/>
      <c r="R165" s="84"/>
      <c r="S165" s="84"/>
      <c r="T165" s="84"/>
    </row>
    <row r="166" spans="1:20" x14ac:dyDescent="0.25">
      <c r="C166" s="31"/>
      <c r="K166" s="305" t="s">
        <v>105</v>
      </c>
      <c r="L166" s="403" t="s">
        <v>106</v>
      </c>
      <c r="M166" s="404"/>
      <c r="N166" s="334" t="s">
        <v>107</v>
      </c>
      <c r="O166" s="334"/>
      <c r="P166" s="304" t="s">
        <v>108</v>
      </c>
      <c r="Q166" s="305" t="s">
        <v>112</v>
      </c>
      <c r="R166" s="305" t="s">
        <v>113</v>
      </c>
    </row>
    <row r="167" spans="1:20" x14ac:dyDescent="0.25">
      <c r="A167" s="60" t="s">
        <v>0</v>
      </c>
      <c r="C167" s="2"/>
      <c r="D167" s="3"/>
      <c r="E167" s="3"/>
      <c r="F167" s="3"/>
      <c r="G167" s="78" t="s">
        <v>125</v>
      </c>
      <c r="H167" s="78" t="s">
        <v>125</v>
      </c>
      <c r="I167" s="78" t="s">
        <v>126</v>
      </c>
      <c r="J167" s="78" t="s">
        <v>125</v>
      </c>
      <c r="K167" s="78" t="s">
        <v>125</v>
      </c>
      <c r="L167" s="279"/>
      <c r="M167" s="279"/>
      <c r="N167" s="279" t="s">
        <v>104</v>
      </c>
      <c r="O167" s="279" t="s">
        <v>104</v>
      </c>
      <c r="P167" s="61" t="s">
        <v>131</v>
      </c>
      <c r="Q167" s="78" t="s">
        <v>109</v>
      </c>
      <c r="R167" s="78" t="s">
        <v>114</v>
      </c>
      <c r="S167" s="78" t="s">
        <v>125</v>
      </c>
      <c r="T167" s="345" t="s">
        <v>125</v>
      </c>
    </row>
    <row r="168" spans="1:20" x14ac:dyDescent="0.25">
      <c r="A168" s="58"/>
      <c r="C168" s="4"/>
      <c r="D168" s="1"/>
      <c r="E168" s="1"/>
      <c r="F168" s="1"/>
      <c r="G168" s="58"/>
      <c r="H168" s="58" t="s">
        <v>1</v>
      </c>
      <c r="I168" s="58" t="s">
        <v>1</v>
      </c>
      <c r="J168" s="58" t="s">
        <v>1</v>
      </c>
      <c r="K168" s="58" t="s">
        <v>1</v>
      </c>
      <c r="L168" s="280" t="s">
        <v>102</v>
      </c>
      <c r="M168" s="280" t="s">
        <v>102</v>
      </c>
      <c r="N168" s="280" t="s">
        <v>216</v>
      </c>
      <c r="O168" s="280" t="s">
        <v>215</v>
      </c>
      <c r="P168" s="58"/>
      <c r="Q168" s="58" t="s">
        <v>218</v>
      </c>
      <c r="R168" s="58" t="s">
        <v>120</v>
      </c>
      <c r="S168" s="58" t="s">
        <v>2</v>
      </c>
      <c r="T168" s="314" t="s">
        <v>237</v>
      </c>
    </row>
    <row r="169" spans="1:20" x14ac:dyDescent="0.25">
      <c r="A169" s="54" t="s">
        <v>1</v>
      </c>
      <c r="C169" s="7"/>
      <c r="D169" s="8"/>
      <c r="E169" s="8"/>
      <c r="F169" s="8"/>
      <c r="G169" s="54" t="s">
        <v>3</v>
      </c>
      <c r="H169" s="54" t="s">
        <v>202</v>
      </c>
      <c r="I169" s="54" t="s">
        <v>135</v>
      </c>
      <c r="J169" s="54" t="s">
        <v>204</v>
      </c>
      <c r="K169" s="54" t="s">
        <v>205</v>
      </c>
      <c r="L169" s="281" t="s">
        <v>103</v>
      </c>
      <c r="M169" s="281" t="s">
        <v>103</v>
      </c>
      <c r="N169" s="281"/>
      <c r="O169" s="281"/>
      <c r="P169" s="54"/>
      <c r="Q169" s="54" t="s">
        <v>111</v>
      </c>
      <c r="R169" s="54" t="s">
        <v>121</v>
      </c>
      <c r="S169" s="54" t="s">
        <v>4</v>
      </c>
      <c r="T169" s="346" t="s">
        <v>238</v>
      </c>
    </row>
    <row r="170" spans="1:20" x14ac:dyDescent="0.25">
      <c r="A170" s="61" t="s">
        <v>5</v>
      </c>
      <c r="C170" s="9" t="s">
        <v>79</v>
      </c>
      <c r="D170" s="10"/>
      <c r="E170" s="10"/>
      <c r="F170" s="10"/>
      <c r="G170" s="58" t="s">
        <v>5</v>
      </c>
      <c r="H170" s="58"/>
      <c r="I170" s="58" t="s">
        <v>5</v>
      </c>
      <c r="J170" s="64"/>
      <c r="K170" s="64"/>
      <c r="L170" s="288"/>
      <c r="M170" s="288" t="s">
        <v>5</v>
      </c>
      <c r="N170" s="280" t="s">
        <v>5</v>
      </c>
      <c r="O170" s="280" t="s">
        <v>5</v>
      </c>
      <c r="P170" s="58" t="s">
        <v>5</v>
      </c>
      <c r="Q170" s="64" t="s">
        <v>5</v>
      </c>
      <c r="R170" s="64" t="s">
        <v>5</v>
      </c>
      <c r="S170" s="64" t="s">
        <v>5</v>
      </c>
      <c r="T170" s="314" t="s">
        <v>220</v>
      </c>
    </row>
    <row r="171" spans="1:20" x14ac:dyDescent="0.25">
      <c r="A171" s="64"/>
      <c r="C171" s="23"/>
      <c r="D171" s="33" t="s">
        <v>7</v>
      </c>
      <c r="G171" s="58"/>
      <c r="H171" s="58"/>
      <c r="I171" s="58"/>
      <c r="J171" s="64"/>
      <c r="K171" s="64"/>
      <c r="L171" s="288"/>
      <c r="M171" s="288"/>
      <c r="N171" s="288"/>
      <c r="O171" s="288"/>
      <c r="P171" s="58"/>
      <c r="Q171" s="64"/>
      <c r="R171" s="64"/>
      <c r="S171" s="313" t="s">
        <v>154</v>
      </c>
      <c r="T171" s="76"/>
    </row>
    <row r="172" spans="1:20" x14ac:dyDescent="0.25">
      <c r="A172" s="64"/>
      <c r="C172" s="23"/>
      <c r="E172" t="s">
        <v>8</v>
      </c>
      <c r="G172" s="58"/>
      <c r="H172" s="58"/>
      <c r="I172" s="58"/>
      <c r="J172" s="64"/>
      <c r="K172" s="64"/>
      <c r="L172" s="288"/>
      <c r="M172" s="288"/>
      <c r="N172" s="288"/>
      <c r="O172" s="288"/>
      <c r="P172" s="58"/>
      <c r="Q172" s="64"/>
      <c r="R172" s="64"/>
      <c r="S172" s="64"/>
      <c r="T172" s="76"/>
    </row>
    <row r="173" spans="1:20" x14ac:dyDescent="0.25">
      <c r="A173" s="54">
        <v>14606</v>
      </c>
      <c r="C173" s="24"/>
      <c r="D173" s="14"/>
      <c r="E173" s="14"/>
      <c r="F173" s="14" t="s">
        <v>31</v>
      </c>
      <c r="G173" s="54">
        <v>17776</v>
      </c>
      <c r="H173" s="54">
        <v>8173</v>
      </c>
      <c r="I173" s="54">
        <v>12868</v>
      </c>
      <c r="J173" s="65">
        <v>15225</v>
      </c>
      <c r="K173" s="65">
        <v>16376.64</v>
      </c>
      <c r="L173" s="287"/>
      <c r="M173" s="287"/>
      <c r="N173" s="287"/>
      <c r="O173" s="287"/>
      <c r="P173" s="54">
        <f>K173+L173+M173+N173</f>
        <v>16376.64</v>
      </c>
      <c r="Q173" s="65"/>
      <c r="R173" s="65">
        <f t="shared" ref="R173:R186" si="30">SUM(P173:Q173)</f>
        <v>16376.64</v>
      </c>
      <c r="S173" s="65">
        <v>16842</v>
      </c>
      <c r="T173" s="54">
        <f>G173-R173</f>
        <v>1399.3600000000006</v>
      </c>
    </row>
    <row r="174" spans="1:20" x14ac:dyDescent="0.25">
      <c r="A174" s="64"/>
      <c r="C174" s="9"/>
      <c r="D174" s="10"/>
      <c r="E174" s="10" t="s">
        <v>52</v>
      </c>
      <c r="F174" s="10"/>
      <c r="G174" s="58"/>
      <c r="H174" s="58"/>
      <c r="I174" s="58"/>
      <c r="J174" s="64"/>
      <c r="K174" s="64"/>
      <c r="L174" s="288"/>
      <c r="M174" s="288"/>
      <c r="N174" s="288"/>
      <c r="O174" s="292"/>
      <c r="P174" s="58"/>
      <c r="Q174" s="64"/>
      <c r="R174" s="64"/>
      <c r="S174" s="64"/>
      <c r="T174" s="76"/>
    </row>
    <row r="175" spans="1:20" x14ac:dyDescent="0.25">
      <c r="A175" s="64"/>
      <c r="C175" s="13"/>
      <c r="D175" s="14"/>
      <c r="E175" s="14"/>
      <c r="F175" s="14" t="s">
        <v>56</v>
      </c>
      <c r="G175" s="54">
        <v>300</v>
      </c>
      <c r="H175" s="54">
        <v>0</v>
      </c>
      <c r="I175" s="54">
        <v>0</v>
      </c>
      <c r="J175" s="54">
        <v>0</v>
      </c>
      <c r="K175" s="54">
        <v>0</v>
      </c>
      <c r="L175" s="287"/>
      <c r="M175" s="287"/>
      <c r="N175" s="287"/>
      <c r="O175" s="281"/>
      <c r="P175" s="58">
        <f>K175+L175+M175+N175</f>
        <v>0</v>
      </c>
      <c r="Q175" s="65"/>
      <c r="R175" s="65">
        <v>0</v>
      </c>
      <c r="S175" s="65">
        <v>0</v>
      </c>
      <c r="T175" s="54">
        <f>G175-R175</f>
        <v>300</v>
      </c>
    </row>
    <row r="176" spans="1:20" x14ac:dyDescent="0.25">
      <c r="A176" s="64"/>
      <c r="C176" s="12"/>
      <c r="E176" t="s">
        <v>13</v>
      </c>
      <c r="G176" s="58"/>
      <c r="H176" s="58"/>
      <c r="I176" s="58"/>
      <c r="J176" s="64"/>
      <c r="K176" s="64"/>
      <c r="L176" s="288"/>
      <c r="M176" s="288"/>
      <c r="O176" s="292"/>
      <c r="P176" s="61"/>
      <c r="Q176" s="64"/>
      <c r="R176" s="64"/>
      <c r="S176" s="64"/>
      <c r="T176" s="76"/>
    </row>
    <row r="177" spans="1:20" x14ac:dyDescent="0.25">
      <c r="A177" s="56">
        <v>904</v>
      </c>
      <c r="C177" s="13"/>
      <c r="D177" s="14"/>
      <c r="E177" s="14"/>
      <c r="F177" s="26" t="s">
        <v>80</v>
      </c>
      <c r="G177" s="54">
        <v>950</v>
      </c>
      <c r="H177" s="54">
        <v>900</v>
      </c>
      <c r="I177" s="54">
        <v>900</v>
      </c>
      <c r="J177" s="65">
        <v>900</v>
      </c>
      <c r="K177" s="65">
        <v>900</v>
      </c>
      <c r="L177" s="287"/>
      <c r="M177" s="287"/>
      <c r="N177" s="248"/>
      <c r="O177" s="281"/>
      <c r="P177" s="54">
        <f>K177+L177+M177+N177</f>
        <v>900</v>
      </c>
      <c r="Q177" s="65"/>
      <c r="R177" s="65">
        <f t="shared" si="30"/>
        <v>900</v>
      </c>
      <c r="S177" s="65">
        <v>900</v>
      </c>
      <c r="T177" s="54">
        <f>G177-R177</f>
        <v>50</v>
      </c>
    </row>
    <row r="178" spans="1:20" x14ac:dyDescent="0.25">
      <c r="A178" s="57">
        <v>247</v>
      </c>
      <c r="C178" s="12"/>
      <c r="F178" t="s">
        <v>24</v>
      </c>
      <c r="G178" s="58"/>
      <c r="H178" s="58"/>
      <c r="I178" s="58"/>
      <c r="J178" s="64"/>
      <c r="K178" s="64"/>
      <c r="L178" s="288"/>
      <c r="M178" s="288"/>
      <c r="O178" s="292"/>
      <c r="P178" s="58"/>
      <c r="Q178" s="64"/>
      <c r="R178" s="64"/>
      <c r="S178" s="64"/>
      <c r="T178" s="76"/>
    </row>
    <row r="179" spans="1:20" x14ac:dyDescent="0.25">
      <c r="A179" s="56">
        <v>488</v>
      </c>
      <c r="C179" s="13"/>
      <c r="D179" s="14"/>
      <c r="E179" s="14"/>
      <c r="F179" s="14" t="s">
        <v>81</v>
      </c>
      <c r="G179" s="54">
        <v>512</v>
      </c>
      <c r="H179" s="54">
        <v>508</v>
      </c>
      <c r="I179" s="54">
        <v>508</v>
      </c>
      <c r="J179" s="65">
        <v>508</v>
      </c>
      <c r="K179" s="65">
        <v>508</v>
      </c>
      <c r="L179" s="287"/>
      <c r="M179" s="287"/>
      <c r="N179" s="248"/>
      <c r="O179" s="281"/>
      <c r="P179" s="54">
        <f>K179+L179+M179+N179</f>
        <v>508</v>
      </c>
      <c r="Q179" s="65"/>
      <c r="R179" s="65">
        <f t="shared" si="30"/>
        <v>508</v>
      </c>
      <c r="S179" s="65">
        <v>508</v>
      </c>
      <c r="T179" s="54">
        <f>G179-R179</f>
        <v>4</v>
      </c>
    </row>
    <row r="180" spans="1:20" x14ac:dyDescent="0.25">
      <c r="A180" s="56"/>
      <c r="C180" s="13"/>
      <c r="D180" s="14"/>
      <c r="E180" s="14"/>
      <c r="F180" s="52" t="s">
        <v>136</v>
      </c>
      <c r="G180" s="58">
        <v>0</v>
      </c>
      <c r="H180" s="58">
        <v>0</v>
      </c>
      <c r="I180" s="58">
        <v>239</v>
      </c>
      <c r="J180" s="64">
        <v>506</v>
      </c>
      <c r="K180" s="64">
        <v>505</v>
      </c>
      <c r="L180" s="288"/>
      <c r="M180" s="288"/>
      <c r="N180" s="288"/>
      <c r="O180" s="272"/>
      <c r="P180" s="54">
        <f>K180+L180+M180+N180</f>
        <v>505</v>
      </c>
      <c r="Q180" s="64"/>
      <c r="R180" s="64">
        <f>P180</f>
        <v>505</v>
      </c>
      <c r="S180" s="64">
        <v>239</v>
      </c>
      <c r="T180" s="54">
        <f>G180-R180</f>
        <v>-505</v>
      </c>
    </row>
    <row r="181" spans="1:20" x14ac:dyDescent="0.25">
      <c r="A181" s="55">
        <f>SUM(A173:A179)</f>
        <v>16245</v>
      </c>
      <c r="C181" s="24"/>
      <c r="D181" s="34"/>
      <c r="E181" s="34"/>
      <c r="F181" s="34" t="s">
        <v>25</v>
      </c>
      <c r="G181" s="55">
        <f>SUM(G173:G180)</f>
        <v>19538</v>
      </c>
      <c r="H181" s="55">
        <f>SUM(H173:H180)</f>
        <v>9581</v>
      </c>
      <c r="I181" s="55">
        <f>SUM(I173:I180)</f>
        <v>14515</v>
      </c>
      <c r="J181" s="55">
        <f t="shared" ref="J181:O181" si="31">SUM(J173:J180)</f>
        <v>17139</v>
      </c>
      <c r="K181" s="55">
        <f t="shared" si="31"/>
        <v>18289.64</v>
      </c>
      <c r="L181" s="282">
        <f t="shared" si="31"/>
        <v>0</v>
      </c>
      <c r="M181" s="282">
        <f t="shared" si="31"/>
        <v>0</v>
      </c>
      <c r="N181" s="282">
        <f t="shared" si="31"/>
        <v>0</v>
      </c>
      <c r="O181" s="282">
        <f t="shared" si="31"/>
        <v>0</v>
      </c>
      <c r="P181" s="115">
        <f>SUM(P173:P180)</f>
        <v>18289.64</v>
      </c>
      <c r="Q181" s="55"/>
      <c r="R181" s="55">
        <f t="shared" ref="R181:S181" si="32">SUM(R173:R180)</f>
        <v>18289.64</v>
      </c>
      <c r="S181" s="55">
        <f t="shared" si="32"/>
        <v>18489</v>
      </c>
      <c r="T181" s="55">
        <f>SUM(T173:T180)</f>
        <v>1248.3600000000006</v>
      </c>
    </row>
    <row r="182" spans="1:20" x14ac:dyDescent="0.25">
      <c r="A182" s="64"/>
      <c r="C182" s="12"/>
      <c r="D182" t="s">
        <v>26</v>
      </c>
      <c r="G182" s="58"/>
      <c r="H182" s="58"/>
      <c r="I182" s="58"/>
      <c r="J182" s="64"/>
      <c r="K182" s="64"/>
      <c r="L182" s="288"/>
      <c r="M182" s="288"/>
      <c r="N182" s="288"/>
      <c r="O182" s="288"/>
      <c r="P182" s="58"/>
      <c r="Q182" s="64"/>
      <c r="R182" s="64"/>
      <c r="S182" s="64"/>
      <c r="T182" s="76"/>
    </row>
    <row r="183" spans="1:20" x14ac:dyDescent="0.25">
      <c r="A183" s="64"/>
      <c r="C183" s="12"/>
      <c r="E183" t="s">
        <v>77</v>
      </c>
      <c r="G183" s="58"/>
      <c r="H183" s="58"/>
      <c r="I183" s="58"/>
      <c r="J183" s="64"/>
      <c r="K183" s="64"/>
      <c r="L183" s="288"/>
      <c r="M183" s="288"/>
      <c r="N183" s="288"/>
      <c r="O183" s="288"/>
      <c r="P183" s="58"/>
      <c r="Q183" s="64"/>
      <c r="R183" s="64"/>
      <c r="S183" s="64"/>
      <c r="T183" s="76"/>
    </row>
    <row r="184" spans="1:20" x14ac:dyDescent="0.25">
      <c r="A184" s="56">
        <v>-5005</v>
      </c>
      <c r="C184" s="13"/>
      <c r="D184" s="14"/>
      <c r="E184" s="14"/>
      <c r="F184" s="14" t="s">
        <v>82</v>
      </c>
      <c r="G184" s="56">
        <v>-5120</v>
      </c>
      <c r="H184" s="56">
        <v>-3187</v>
      </c>
      <c r="I184" s="56">
        <v>-3187</v>
      </c>
      <c r="J184" s="87">
        <v>-3187</v>
      </c>
      <c r="K184" s="87">
        <v>-5165</v>
      </c>
      <c r="L184" s="291">
        <v>-1862</v>
      </c>
      <c r="M184" s="288"/>
      <c r="N184" s="291"/>
      <c r="O184" s="291">
        <v>1978</v>
      </c>
      <c r="P184" s="54">
        <f>K184+L184+M184+N184+O184</f>
        <v>-5049</v>
      </c>
      <c r="Q184" s="54"/>
      <c r="R184" s="65">
        <f t="shared" si="30"/>
        <v>-5049</v>
      </c>
      <c r="S184" s="87">
        <v>-5049</v>
      </c>
      <c r="T184" s="54">
        <f>G184-R184</f>
        <v>-71</v>
      </c>
    </row>
    <row r="185" spans="1:20" x14ac:dyDescent="0.25">
      <c r="A185" s="55">
        <f>SUM(A183:A184)</f>
        <v>-5005</v>
      </c>
      <c r="C185" s="24"/>
      <c r="D185" s="34"/>
      <c r="E185" s="34"/>
      <c r="F185" s="34" t="s">
        <v>69</v>
      </c>
      <c r="G185" s="55">
        <f t="shared" ref="G185:T185" si="33">SUM(G183:G184)</f>
        <v>-5120</v>
      </c>
      <c r="H185" s="55">
        <f t="shared" si="33"/>
        <v>-3187</v>
      </c>
      <c r="I185" s="55">
        <f t="shared" ref="I185:Q185" si="34">SUM(I183:I184)</f>
        <v>-3187</v>
      </c>
      <c r="J185" s="55">
        <f t="shared" si="34"/>
        <v>-3187</v>
      </c>
      <c r="K185" s="55">
        <f t="shared" si="34"/>
        <v>-5165</v>
      </c>
      <c r="L185" s="282">
        <f t="shared" si="34"/>
        <v>-1862</v>
      </c>
      <c r="M185" s="282">
        <f t="shared" si="34"/>
        <v>0</v>
      </c>
      <c r="N185" s="282">
        <f t="shared" si="34"/>
        <v>0</v>
      </c>
      <c r="O185" s="282">
        <f t="shared" si="34"/>
        <v>1978</v>
      </c>
      <c r="P185" s="282">
        <f t="shared" si="34"/>
        <v>-5049</v>
      </c>
      <c r="Q185" s="116">
        <f t="shared" si="34"/>
        <v>0</v>
      </c>
      <c r="R185" s="354">
        <f t="shared" si="30"/>
        <v>-5049</v>
      </c>
      <c r="S185" s="116">
        <f t="shared" si="33"/>
        <v>-5049</v>
      </c>
      <c r="T185" s="116">
        <f t="shared" si="33"/>
        <v>-71</v>
      </c>
    </row>
    <row r="186" spans="1:20" ht="15.75" thickBot="1" x14ac:dyDescent="0.3">
      <c r="A186" s="93">
        <f>SUM(A181+A185)</f>
        <v>11240</v>
      </c>
      <c r="B186" s="94"/>
      <c r="C186" s="99"/>
      <c r="D186" s="100"/>
      <c r="E186" s="100"/>
      <c r="F186" s="101" t="s">
        <v>28</v>
      </c>
      <c r="G186" s="83">
        <f t="shared" ref="G186:T186" si="35">SUM(G181+G185)</f>
        <v>14418</v>
      </c>
      <c r="H186" s="93">
        <f t="shared" si="35"/>
        <v>6394</v>
      </c>
      <c r="I186" s="93">
        <f t="shared" ref="I186:Q186" si="36">SUM(I181+I185)</f>
        <v>11328</v>
      </c>
      <c r="J186" s="93">
        <f t="shared" si="36"/>
        <v>13952</v>
      </c>
      <c r="K186" s="93">
        <f t="shared" si="36"/>
        <v>13124.64</v>
      </c>
      <c r="L186" s="284">
        <f t="shared" si="36"/>
        <v>-1862</v>
      </c>
      <c r="M186" s="284">
        <f t="shared" si="36"/>
        <v>0</v>
      </c>
      <c r="N186" s="284">
        <f t="shared" si="36"/>
        <v>0</v>
      </c>
      <c r="O186" s="284">
        <f t="shared" si="36"/>
        <v>1978</v>
      </c>
      <c r="P186" s="93">
        <f t="shared" si="36"/>
        <v>13240.64</v>
      </c>
      <c r="Q186" s="102">
        <f t="shared" si="36"/>
        <v>0</v>
      </c>
      <c r="R186" s="355">
        <f t="shared" si="30"/>
        <v>13240.64</v>
      </c>
      <c r="S186" s="355">
        <f t="shared" si="35"/>
        <v>13440</v>
      </c>
      <c r="T186" s="355">
        <f t="shared" si="35"/>
        <v>1177.3600000000006</v>
      </c>
    </row>
    <row r="187" spans="1:20" ht="15.75" thickTop="1" x14ac:dyDescent="0.25"/>
    <row r="188" spans="1:20" x14ac:dyDescent="0.25">
      <c r="K188" s="305" t="s">
        <v>105</v>
      </c>
      <c r="L188" s="403" t="s">
        <v>106</v>
      </c>
      <c r="M188" s="404"/>
      <c r="N188" s="334" t="s">
        <v>107</v>
      </c>
      <c r="O188" s="334"/>
      <c r="P188" s="304" t="s">
        <v>108</v>
      </c>
      <c r="Q188" s="305" t="s">
        <v>112</v>
      </c>
      <c r="R188" s="305" t="s">
        <v>113</v>
      </c>
    </row>
    <row r="189" spans="1:20" x14ac:dyDescent="0.25">
      <c r="A189" s="60" t="s">
        <v>0</v>
      </c>
      <c r="C189" s="2"/>
      <c r="D189" s="3"/>
      <c r="E189" s="3"/>
      <c r="F189" s="3"/>
      <c r="G189" s="78" t="s">
        <v>125</v>
      </c>
      <c r="H189" s="78" t="s">
        <v>125</v>
      </c>
      <c r="I189" s="78" t="s">
        <v>126</v>
      </c>
      <c r="J189" s="78" t="s">
        <v>125</v>
      </c>
      <c r="K189" s="78" t="s">
        <v>125</v>
      </c>
      <c r="L189" s="279"/>
      <c r="M189" s="279"/>
      <c r="N189" s="279" t="s">
        <v>104</v>
      </c>
      <c r="O189" s="279" t="s">
        <v>104</v>
      </c>
      <c r="P189" s="59" t="s">
        <v>131</v>
      </c>
      <c r="Q189" s="78" t="s">
        <v>109</v>
      </c>
      <c r="R189" s="78" t="s">
        <v>114</v>
      </c>
      <c r="S189" s="78" t="s">
        <v>125</v>
      </c>
      <c r="T189" s="345" t="s">
        <v>125</v>
      </c>
    </row>
    <row r="190" spans="1:20" x14ac:dyDescent="0.25">
      <c r="A190" s="58"/>
      <c r="C190" s="4"/>
      <c r="D190" s="1"/>
      <c r="E190" s="1"/>
      <c r="F190" s="1"/>
      <c r="G190" s="58"/>
      <c r="H190" s="58" t="s">
        <v>1</v>
      </c>
      <c r="I190" s="58" t="s">
        <v>1</v>
      </c>
      <c r="J190" s="58" t="s">
        <v>1</v>
      </c>
      <c r="K190" s="58" t="s">
        <v>1</v>
      </c>
      <c r="L190" s="280" t="s">
        <v>102</v>
      </c>
      <c r="M190" s="280" t="s">
        <v>102</v>
      </c>
      <c r="N190" s="280" t="s">
        <v>216</v>
      </c>
      <c r="O190" s="280" t="s">
        <v>215</v>
      </c>
      <c r="P190" s="58"/>
      <c r="Q190" s="58" t="s">
        <v>218</v>
      </c>
      <c r="R190" s="58" t="s">
        <v>120</v>
      </c>
      <c r="S190" s="58" t="s">
        <v>2</v>
      </c>
      <c r="T190" s="314" t="s">
        <v>237</v>
      </c>
    </row>
    <row r="191" spans="1:20" x14ac:dyDescent="0.25">
      <c r="A191" s="54" t="s">
        <v>1</v>
      </c>
      <c r="C191" s="7"/>
      <c r="D191" s="1"/>
      <c r="E191" s="1"/>
      <c r="F191" s="1"/>
      <c r="G191" s="58" t="s">
        <v>3</v>
      </c>
      <c r="H191" s="54" t="s">
        <v>202</v>
      </c>
      <c r="I191" s="58" t="s">
        <v>135</v>
      </c>
      <c r="J191" s="54" t="s">
        <v>204</v>
      </c>
      <c r="K191" s="54" t="s">
        <v>205</v>
      </c>
      <c r="L191" s="281" t="s">
        <v>103</v>
      </c>
      <c r="M191" s="280" t="s">
        <v>103</v>
      </c>
      <c r="N191" s="281"/>
      <c r="O191" s="281"/>
      <c r="P191" s="58"/>
      <c r="Q191" s="54" t="s">
        <v>111</v>
      </c>
      <c r="R191" s="54" t="s">
        <v>121</v>
      </c>
      <c r="S191" s="58" t="s">
        <v>4</v>
      </c>
      <c r="T191" s="346" t="s">
        <v>238</v>
      </c>
    </row>
    <row r="192" spans="1:20" x14ac:dyDescent="0.25">
      <c r="A192" s="61" t="s">
        <v>5</v>
      </c>
      <c r="C192" s="9" t="s">
        <v>83</v>
      </c>
      <c r="D192" s="138"/>
      <c r="E192" s="138"/>
      <c r="F192" s="138"/>
      <c r="G192" s="61" t="s">
        <v>5</v>
      </c>
      <c r="H192" s="61"/>
      <c r="I192" s="61" t="s">
        <v>5</v>
      </c>
      <c r="J192" s="61"/>
      <c r="K192" s="61"/>
      <c r="L192" s="292"/>
      <c r="M192" s="292" t="s">
        <v>5</v>
      </c>
      <c r="N192" s="292" t="s">
        <v>5</v>
      </c>
      <c r="O192" s="292"/>
      <c r="P192" s="61" t="s">
        <v>5</v>
      </c>
      <c r="Q192" s="61" t="s">
        <v>5</v>
      </c>
      <c r="R192" s="61" t="s">
        <v>5</v>
      </c>
      <c r="S192" s="61" t="s">
        <v>5</v>
      </c>
      <c r="T192" s="314" t="s">
        <v>220</v>
      </c>
    </row>
    <row r="193" spans="1:20" x14ac:dyDescent="0.25">
      <c r="A193" s="58"/>
      <c r="C193" s="13"/>
      <c r="D193" s="49" t="s">
        <v>7</v>
      </c>
      <c r="E193" s="139"/>
      <c r="F193" s="139"/>
      <c r="G193" s="54"/>
      <c r="H193" s="54"/>
      <c r="I193" s="54"/>
      <c r="J193" s="54"/>
      <c r="K193" s="54"/>
      <c r="L193" s="281"/>
      <c r="M193" s="281"/>
      <c r="N193" s="281"/>
      <c r="O193" s="281"/>
      <c r="P193" s="54"/>
      <c r="Q193" s="54"/>
      <c r="R193" s="54"/>
      <c r="S193" s="115" t="s">
        <v>154</v>
      </c>
      <c r="T193" s="360"/>
    </row>
    <row r="194" spans="1:20" x14ac:dyDescent="0.25">
      <c r="A194" s="58">
        <v>962</v>
      </c>
      <c r="C194" s="13"/>
      <c r="D194" s="14"/>
      <c r="E194" s="26" t="s">
        <v>84</v>
      </c>
      <c r="F194" s="26"/>
      <c r="G194" s="54"/>
      <c r="H194" s="54"/>
      <c r="I194" s="81"/>
      <c r="J194" s="81"/>
      <c r="K194" s="81"/>
      <c r="L194" s="283"/>
      <c r="M194" s="302"/>
      <c r="N194" s="302"/>
      <c r="O194" s="302"/>
      <c r="P194" s="54"/>
      <c r="Q194" s="54"/>
      <c r="R194" s="54">
        <f t="shared" ref="R194:R213" si="37">SUM(P194:Q194)</f>
        <v>0</v>
      </c>
      <c r="S194" s="81">
        <v>0</v>
      </c>
      <c r="T194" s="117"/>
    </row>
    <row r="195" spans="1:20" x14ac:dyDescent="0.25">
      <c r="A195" s="156">
        <v>-2825</v>
      </c>
      <c r="C195" s="13"/>
      <c r="D195" s="104"/>
      <c r="E195" s="325" t="s">
        <v>85</v>
      </c>
      <c r="F195" s="326"/>
      <c r="G195" s="58">
        <v>0</v>
      </c>
      <c r="H195" s="156">
        <v>15</v>
      </c>
      <c r="I195" s="327">
        <v>15</v>
      </c>
      <c r="J195" s="327">
        <v>-1401</v>
      </c>
      <c r="K195" s="327">
        <v>-1400</v>
      </c>
      <c r="L195" s="328"/>
      <c r="M195" s="329"/>
      <c r="N195" s="328"/>
      <c r="O195" s="328">
        <v>1500</v>
      </c>
      <c r="P195" s="154">
        <f>K195+L195+M195+N195+O195</f>
        <v>100</v>
      </c>
      <c r="Q195" s="156"/>
      <c r="R195" s="62">
        <f t="shared" si="37"/>
        <v>100</v>
      </c>
      <c r="S195" s="86">
        <v>15</v>
      </c>
      <c r="T195" s="62">
        <f>G195-R195</f>
        <v>-100</v>
      </c>
    </row>
    <row r="196" spans="1:20" x14ac:dyDescent="0.25">
      <c r="A196" s="62">
        <v>37068</v>
      </c>
      <c r="C196" s="13"/>
      <c r="D196" s="14"/>
      <c r="E196" s="36" t="s">
        <v>86</v>
      </c>
      <c r="F196" s="26"/>
      <c r="G196" s="62"/>
      <c r="H196" s="54"/>
      <c r="I196" s="81"/>
      <c r="J196" s="81"/>
      <c r="K196" s="81"/>
      <c r="L196" s="283"/>
      <c r="M196" s="302"/>
      <c r="N196" s="302"/>
      <c r="O196" s="302"/>
      <c r="P196" s="54"/>
      <c r="Q196" s="62"/>
      <c r="R196" s="62"/>
      <c r="S196" s="86"/>
      <c r="T196" s="117"/>
    </row>
    <row r="197" spans="1:20" x14ac:dyDescent="0.25">
      <c r="A197" s="62">
        <v>408</v>
      </c>
      <c r="C197" s="13"/>
      <c r="D197" s="14"/>
      <c r="E197" s="36" t="s">
        <v>87</v>
      </c>
      <c r="F197" s="26"/>
      <c r="G197" s="62"/>
      <c r="H197" s="54"/>
      <c r="I197" s="81"/>
      <c r="J197" s="81"/>
      <c r="K197" s="81"/>
      <c r="L197" s="283"/>
      <c r="M197" s="302"/>
      <c r="N197" s="302"/>
      <c r="O197" s="302"/>
      <c r="P197" s="54"/>
      <c r="Q197" s="62"/>
      <c r="R197" s="62"/>
      <c r="S197" s="86"/>
      <c r="T197" s="117"/>
    </row>
    <row r="198" spans="1:20" x14ac:dyDescent="0.25">
      <c r="A198" s="62">
        <v>2915</v>
      </c>
      <c r="C198" s="13"/>
      <c r="D198" s="14"/>
      <c r="E198" s="36" t="s">
        <v>88</v>
      </c>
      <c r="F198" s="26"/>
      <c r="G198" s="62"/>
      <c r="H198" s="54"/>
      <c r="I198" s="81"/>
      <c r="J198" s="81"/>
      <c r="K198" s="81"/>
      <c r="L198" s="283"/>
      <c r="M198" s="302"/>
      <c r="N198" s="302"/>
      <c r="O198" s="302"/>
      <c r="P198" s="54"/>
      <c r="Q198" s="62"/>
      <c r="R198" s="62">
        <v>0</v>
      </c>
      <c r="S198" s="86">
        <f>R198</f>
        <v>0</v>
      </c>
      <c r="T198" s="117"/>
    </row>
    <row r="199" spans="1:20" x14ac:dyDescent="0.25">
      <c r="A199" s="62">
        <v>-169</v>
      </c>
      <c r="C199" s="13"/>
      <c r="D199" s="14"/>
      <c r="E199" s="26" t="s">
        <v>89</v>
      </c>
      <c r="F199" s="26"/>
      <c r="G199" s="62">
        <v>500</v>
      </c>
      <c r="H199" s="54">
        <v>833</v>
      </c>
      <c r="I199" s="81">
        <v>833</v>
      </c>
      <c r="J199" s="81">
        <v>833</v>
      </c>
      <c r="K199" s="81">
        <v>833</v>
      </c>
      <c r="L199" s="283"/>
      <c r="M199" s="302"/>
      <c r="N199" s="302"/>
      <c r="O199" s="302"/>
      <c r="P199" s="54">
        <f>K199+L199+M199+N199</f>
        <v>833</v>
      </c>
      <c r="Q199" s="62"/>
      <c r="R199" s="62">
        <f t="shared" si="37"/>
        <v>833</v>
      </c>
      <c r="S199" s="86">
        <v>833</v>
      </c>
      <c r="T199" s="62">
        <f>G199-R199</f>
        <v>-333</v>
      </c>
    </row>
    <row r="200" spans="1:20" x14ac:dyDescent="0.25">
      <c r="A200" s="62">
        <v>977</v>
      </c>
      <c r="C200" s="13"/>
      <c r="D200" s="14"/>
      <c r="E200" s="26" t="s">
        <v>137</v>
      </c>
      <c r="F200" s="26"/>
      <c r="G200" s="62"/>
      <c r="H200" s="54"/>
      <c r="I200" s="81"/>
      <c r="J200" s="81"/>
      <c r="K200" s="81"/>
      <c r="L200" s="283"/>
      <c r="M200" s="302"/>
      <c r="N200" s="302"/>
      <c r="O200" s="302"/>
      <c r="P200" s="54"/>
      <c r="Q200" s="62"/>
      <c r="R200" s="62"/>
      <c r="S200" s="86"/>
      <c r="T200" s="117"/>
    </row>
    <row r="201" spans="1:20" x14ac:dyDescent="0.25">
      <c r="A201" s="62">
        <v>0</v>
      </c>
      <c r="C201" s="13"/>
      <c r="D201" s="14"/>
      <c r="E201" s="26" t="s">
        <v>127</v>
      </c>
      <c r="F201" s="26"/>
      <c r="G201" s="62">
        <v>1200</v>
      </c>
      <c r="H201" s="54">
        <v>0</v>
      </c>
      <c r="I201" s="81"/>
      <c r="J201" s="81"/>
      <c r="K201" s="81"/>
      <c r="L201" s="283"/>
      <c r="M201" s="302"/>
      <c r="N201" s="302"/>
      <c r="O201" s="302"/>
      <c r="P201" s="54">
        <f>K201+L201+M201+N201</f>
        <v>0</v>
      </c>
      <c r="Q201" s="62"/>
      <c r="R201" s="62">
        <f t="shared" si="37"/>
        <v>0</v>
      </c>
      <c r="S201" s="86">
        <v>1200</v>
      </c>
      <c r="T201" s="62">
        <f>G201-R201</f>
        <v>1200</v>
      </c>
    </row>
    <row r="202" spans="1:20" x14ac:dyDescent="0.25">
      <c r="A202" s="62">
        <v>0</v>
      </c>
      <c r="C202" s="13"/>
      <c r="D202" s="14"/>
      <c r="E202" s="26" t="s">
        <v>179</v>
      </c>
      <c r="F202" s="26"/>
      <c r="G202" s="62">
        <v>500</v>
      </c>
      <c r="H202" s="54">
        <v>460</v>
      </c>
      <c r="I202" s="81">
        <v>460</v>
      </c>
      <c r="J202" s="81">
        <v>460</v>
      </c>
      <c r="K202" s="81">
        <v>460</v>
      </c>
      <c r="L202" s="283"/>
      <c r="M202" s="302"/>
      <c r="N202" s="302"/>
      <c r="O202" s="302"/>
      <c r="P202" s="54">
        <f>K202+L202+M202+N202</f>
        <v>460</v>
      </c>
      <c r="Q202" s="62"/>
      <c r="R202" s="62">
        <f t="shared" si="37"/>
        <v>460</v>
      </c>
      <c r="S202" s="62">
        <v>460</v>
      </c>
      <c r="T202" s="62">
        <f>G202-R202</f>
        <v>40</v>
      </c>
    </row>
    <row r="203" spans="1:20" x14ac:dyDescent="0.25">
      <c r="A203" s="54">
        <v>0</v>
      </c>
      <c r="C203" s="13"/>
      <c r="D203" s="104"/>
      <c r="E203" s="326" t="s">
        <v>129</v>
      </c>
      <c r="F203" s="326"/>
      <c r="G203" s="62">
        <v>16000</v>
      </c>
      <c r="H203" s="154">
        <v>34446</v>
      </c>
      <c r="I203" s="327">
        <v>34672</v>
      </c>
      <c r="J203" s="327">
        <v>0</v>
      </c>
      <c r="K203" s="327">
        <v>0</v>
      </c>
      <c r="L203" s="328"/>
      <c r="M203" s="328"/>
      <c r="N203" s="328">
        <v>16000</v>
      </c>
      <c r="O203" s="328"/>
      <c r="P203" s="154">
        <f>K203+L203+M203+N203</f>
        <v>16000</v>
      </c>
      <c r="Q203" s="156"/>
      <c r="R203" s="62">
        <f t="shared" si="37"/>
        <v>16000</v>
      </c>
      <c r="S203" s="62">
        <v>0</v>
      </c>
      <c r="T203" s="62">
        <f>G203-R203</f>
        <v>0</v>
      </c>
    </row>
    <row r="204" spans="1:20" x14ac:dyDescent="0.25">
      <c r="A204" s="54">
        <v>0</v>
      </c>
      <c r="C204" s="13"/>
      <c r="D204" s="32"/>
      <c r="E204" s="36" t="s">
        <v>181</v>
      </c>
      <c r="F204" s="32"/>
      <c r="G204" s="62"/>
      <c r="H204" s="54"/>
      <c r="I204" s="81"/>
      <c r="J204" s="81"/>
      <c r="K204" s="81"/>
      <c r="L204" s="283"/>
      <c r="M204" s="283"/>
      <c r="N204" s="283"/>
      <c r="O204" s="283"/>
      <c r="P204" s="54"/>
      <c r="Q204" s="62"/>
      <c r="R204" s="62">
        <f t="shared" si="37"/>
        <v>0</v>
      </c>
      <c r="S204" s="62">
        <v>0</v>
      </c>
      <c r="T204" s="117"/>
    </row>
    <row r="205" spans="1:20" x14ac:dyDescent="0.25">
      <c r="A205" s="54">
        <v>0</v>
      </c>
      <c r="C205" s="13"/>
      <c r="D205" s="14"/>
      <c r="E205" s="26" t="s">
        <v>182</v>
      </c>
      <c r="F205" s="26"/>
      <c r="G205" s="54"/>
      <c r="H205" s="54"/>
      <c r="I205" s="81"/>
      <c r="J205" s="81"/>
      <c r="K205" s="81"/>
      <c r="L205" s="283"/>
      <c r="M205" s="283"/>
      <c r="N205" s="283"/>
      <c r="O205" s="283"/>
      <c r="P205" s="54"/>
      <c r="Q205" s="62"/>
      <c r="R205" s="62">
        <f t="shared" si="37"/>
        <v>0</v>
      </c>
      <c r="S205" s="62">
        <v>0</v>
      </c>
      <c r="T205" s="117"/>
    </row>
    <row r="206" spans="1:20" x14ac:dyDescent="0.25">
      <c r="A206" s="54">
        <v>0</v>
      </c>
      <c r="C206" s="13"/>
      <c r="D206" s="14"/>
      <c r="E206" s="26" t="s">
        <v>183</v>
      </c>
      <c r="F206" s="26"/>
      <c r="G206" s="62"/>
      <c r="H206" s="54"/>
      <c r="I206" s="81"/>
      <c r="J206" s="81"/>
      <c r="K206" s="81"/>
      <c r="L206" s="283"/>
      <c r="M206" s="283"/>
      <c r="N206" s="283"/>
      <c r="O206" s="283"/>
      <c r="P206" s="54"/>
      <c r="Q206" s="62"/>
      <c r="R206" s="62">
        <f t="shared" si="37"/>
        <v>0</v>
      </c>
      <c r="S206" s="62">
        <v>0</v>
      </c>
      <c r="T206" s="117"/>
    </row>
    <row r="207" spans="1:20" x14ac:dyDescent="0.25">
      <c r="A207" s="54">
        <v>0</v>
      </c>
      <c r="C207" s="13"/>
      <c r="D207" s="14"/>
      <c r="E207" s="26" t="s">
        <v>184</v>
      </c>
      <c r="F207" s="26"/>
      <c r="G207" s="62"/>
      <c r="H207" s="54"/>
      <c r="I207" s="81"/>
      <c r="J207" s="81"/>
      <c r="K207" s="81"/>
      <c r="L207" s="283"/>
      <c r="M207" s="283"/>
      <c r="N207" s="283"/>
      <c r="O207" s="283"/>
      <c r="P207" s="54"/>
      <c r="Q207" s="62"/>
      <c r="R207" s="62">
        <f t="shared" si="37"/>
        <v>0</v>
      </c>
      <c r="S207" s="62">
        <v>0</v>
      </c>
      <c r="T207" s="117"/>
    </row>
    <row r="208" spans="1:20" x14ac:dyDescent="0.25">
      <c r="A208" s="54">
        <v>0</v>
      </c>
      <c r="C208" s="13"/>
      <c r="D208" s="32"/>
      <c r="E208" s="36" t="s">
        <v>186</v>
      </c>
      <c r="F208" s="32"/>
      <c r="G208" s="62"/>
      <c r="H208" s="54"/>
      <c r="I208" s="81"/>
      <c r="J208" s="81"/>
      <c r="K208" s="81"/>
      <c r="L208" s="283"/>
      <c r="M208" s="283"/>
      <c r="N208" s="283"/>
      <c r="O208" s="283"/>
      <c r="P208" s="54"/>
      <c r="Q208" s="62"/>
      <c r="R208" s="62">
        <f t="shared" si="37"/>
        <v>0</v>
      </c>
      <c r="S208" s="62">
        <v>0</v>
      </c>
      <c r="T208" s="117"/>
    </row>
    <row r="209" spans="1:20" x14ac:dyDescent="0.25">
      <c r="A209" s="54">
        <v>0</v>
      </c>
      <c r="C209" s="13"/>
      <c r="D209" s="14"/>
      <c r="E209" s="26" t="s">
        <v>188</v>
      </c>
      <c r="F209" s="14"/>
      <c r="G209" s="62"/>
      <c r="H209" s="54"/>
      <c r="I209" s="81"/>
      <c r="J209" s="81"/>
      <c r="K209" s="81"/>
      <c r="L209" s="283"/>
      <c r="M209" s="283"/>
      <c r="N209" s="283"/>
      <c r="O209" s="283"/>
      <c r="P209" s="54"/>
      <c r="Q209" s="62"/>
      <c r="R209" s="62">
        <f t="shared" ref="R209" si="38">SUM(P209:Q209)</f>
        <v>0</v>
      </c>
      <c r="S209" s="62">
        <v>0</v>
      </c>
      <c r="T209" s="117"/>
    </row>
    <row r="210" spans="1:20" x14ac:dyDescent="0.25">
      <c r="A210" s="142">
        <f>SUM(A194:A209)</f>
        <v>39336</v>
      </c>
      <c r="B210" s="14"/>
      <c r="C210" s="103"/>
      <c r="D210" s="104"/>
      <c r="E210" s="104"/>
      <c r="F210" s="105" t="s">
        <v>25</v>
      </c>
      <c r="G210" s="69">
        <f>SUM(G194:G208)</f>
        <v>18200</v>
      </c>
      <c r="H210" s="144">
        <f>SUM(H194:H208)</f>
        <v>35754</v>
      </c>
      <c r="I210" s="142">
        <f t="shared" ref="I210:T210" si="39">SUM(I194:I208)</f>
        <v>35980</v>
      </c>
      <c r="J210" s="142">
        <f t="shared" si="39"/>
        <v>-108</v>
      </c>
      <c r="K210" s="142">
        <f t="shared" si="39"/>
        <v>-107</v>
      </c>
      <c r="L210" s="293">
        <f t="shared" si="39"/>
        <v>0</v>
      </c>
      <c r="M210" s="293">
        <f t="shared" si="39"/>
        <v>0</v>
      </c>
      <c r="N210" s="293">
        <f t="shared" si="39"/>
        <v>16000</v>
      </c>
      <c r="O210" s="293">
        <f t="shared" si="39"/>
        <v>1500</v>
      </c>
      <c r="P210" s="142">
        <f t="shared" si="39"/>
        <v>17393</v>
      </c>
      <c r="Q210" s="142">
        <f t="shared" si="39"/>
        <v>0</v>
      </c>
      <c r="R210" s="55">
        <f t="shared" si="39"/>
        <v>17393</v>
      </c>
      <c r="S210" s="55">
        <f t="shared" si="39"/>
        <v>2508</v>
      </c>
      <c r="T210" s="55">
        <f t="shared" si="39"/>
        <v>807</v>
      </c>
    </row>
    <row r="211" spans="1:20" x14ac:dyDescent="0.25">
      <c r="A211" s="58"/>
      <c r="C211" s="40"/>
      <c r="D211" s="32" t="s">
        <v>26</v>
      </c>
      <c r="E211" s="20"/>
      <c r="F211" s="153"/>
      <c r="G211" s="62"/>
      <c r="H211" s="62"/>
      <c r="I211" s="62"/>
      <c r="J211" s="62"/>
      <c r="K211" s="62"/>
      <c r="L211" s="272"/>
      <c r="M211" s="272"/>
      <c r="N211" s="272"/>
      <c r="O211" s="272"/>
      <c r="P211" s="62"/>
      <c r="Q211" s="62"/>
      <c r="R211" s="62"/>
      <c r="S211" s="62"/>
      <c r="T211" s="117"/>
    </row>
    <row r="212" spans="1:20" ht="15.75" thickBot="1" x14ac:dyDescent="0.3">
      <c r="A212" s="83">
        <f>SUM(A211:A211)</f>
        <v>0</v>
      </c>
      <c r="C212" s="13"/>
      <c r="D212" s="14"/>
      <c r="E212" s="34"/>
      <c r="F212" s="34" t="s">
        <v>69</v>
      </c>
      <c r="G212" s="81">
        <v>0</v>
      </c>
      <c r="H212" s="81">
        <v>0</v>
      </c>
      <c r="I212" s="81">
        <v>0</v>
      </c>
      <c r="J212" s="81">
        <v>0</v>
      </c>
      <c r="K212" s="81">
        <v>0</v>
      </c>
      <c r="L212" s="81">
        <v>0</v>
      </c>
      <c r="M212" s="81">
        <v>0</v>
      </c>
      <c r="N212" s="81">
        <v>0</v>
      </c>
      <c r="O212" s="81">
        <v>0</v>
      </c>
      <c r="P212" s="81">
        <v>0</v>
      </c>
      <c r="Q212" s="81">
        <v>0</v>
      </c>
      <c r="R212" s="81">
        <v>0</v>
      </c>
      <c r="S212" s="81">
        <v>0</v>
      </c>
      <c r="T212" s="117"/>
    </row>
    <row r="213" spans="1:20" ht="16.5" thickTop="1" thickBot="1" x14ac:dyDescent="0.3">
      <c r="A213" s="93">
        <f>SUM(A210+A212)</f>
        <v>39336</v>
      </c>
      <c r="C213" s="99"/>
      <c r="D213" s="100"/>
      <c r="E213" s="100"/>
      <c r="F213" s="101" t="s">
        <v>28</v>
      </c>
      <c r="G213" s="83">
        <f>SUM(G210+G212)</f>
        <v>18200</v>
      </c>
      <c r="H213" s="93">
        <f>SUM(H210+H212)</f>
        <v>35754</v>
      </c>
      <c r="I213" s="93">
        <f t="shared" ref="I213:Q213" si="40">SUM(I210+I212)</f>
        <v>35980</v>
      </c>
      <c r="J213" s="93">
        <f t="shared" si="40"/>
        <v>-108</v>
      </c>
      <c r="K213" s="93">
        <f t="shared" si="40"/>
        <v>-107</v>
      </c>
      <c r="L213" s="284">
        <f t="shared" si="40"/>
        <v>0</v>
      </c>
      <c r="M213" s="284">
        <f t="shared" si="40"/>
        <v>0</v>
      </c>
      <c r="N213" s="284">
        <f t="shared" si="40"/>
        <v>16000</v>
      </c>
      <c r="O213" s="284">
        <f t="shared" si="40"/>
        <v>1500</v>
      </c>
      <c r="P213" s="93">
        <f t="shared" si="40"/>
        <v>17393</v>
      </c>
      <c r="Q213" s="93">
        <f t="shared" si="40"/>
        <v>0</v>
      </c>
      <c r="R213" s="83">
        <f t="shared" si="37"/>
        <v>17393</v>
      </c>
      <c r="S213" s="83">
        <f>SUM(S210+S212)</f>
        <v>2508</v>
      </c>
      <c r="T213" s="83">
        <f>SUM(T210+T212)</f>
        <v>807</v>
      </c>
    </row>
    <row r="214" spans="1:20" ht="15.75" thickTop="1" x14ac:dyDescent="0.25"/>
    <row r="215" spans="1:20" x14ac:dyDescent="0.25">
      <c r="K215" s="305" t="s">
        <v>105</v>
      </c>
      <c r="L215" s="403" t="s">
        <v>106</v>
      </c>
      <c r="M215" s="404"/>
      <c r="N215" s="334" t="s">
        <v>107</v>
      </c>
      <c r="O215" s="334"/>
      <c r="P215" s="304" t="s">
        <v>108</v>
      </c>
      <c r="Q215" s="305" t="s">
        <v>112</v>
      </c>
      <c r="R215" s="305" t="s">
        <v>113</v>
      </c>
    </row>
    <row r="216" spans="1:20" x14ac:dyDescent="0.25">
      <c r="A216" s="60" t="s">
        <v>0</v>
      </c>
      <c r="C216" s="2"/>
      <c r="D216" s="3"/>
      <c r="E216" s="3"/>
      <c r="F216" s="3"/>
      <c r="G216" s="78" t="s">
        <v>125</v>
      </c>
      <c r="H216" s="78" t="s">
        <v>125</v>
      </c>
      <c r="I216" s="78" t="s">
        <v>126</v>
      </c>
      <c r="J216" s="78" t="s">
        <v>125</v>
      </c>
      <c r="K216" s="78" t="s">
        <v>125</v>
      </c>
      <c r="L216" s="279"/>
      <c r="M216" s="279"/>
      <c r="N216" s="279" t="s">
        <v>104</v>
      </c>
      <c r="O216" s="279" t="s">
        <v>104</v>
      </c>
      <c r="P216" s="59" t="s">
        <v>131</v>
      </c>
      <c r="Q216" s="78" t="s">
        <v>109</v>
      </c>
      <c r="R216" s="78" t="s">
        <v>114</v>
      </c>
      <c r="S216" s="78" t="s">
        <v>125</v>
      </c>
      <c r="T216" s="345" t="s">
        <v>125</v>
      </c>
    </row>
    <row r="217" spans="1:20" x14ac:dyDescent="0.25">
      <c r="A217" s="58"/>
      <c r="C217" s="4"/>
      <c r="D217" s="1"/>
      <c r="E217" s="1"/>
      <c r="F217" s="1"/>
      <c r="G217" s="58"/>
      <c r="H217" s="58" t="s">
        <v>1</v>
      </c>
      <c r="I217" s="58" t="s">
        <v>1</v>
      </c>
      <c r="J217" s="58" t="s">
        <v>1</v>
      </c>
      <c r="K217" s="58" t="s">
        <v>1</v>
      </c>
      <c r="L217" s="280" t="s">
        <v>102</v>
      </c>
      <c r="M217" s="280" t="s">
        <v>102</v>
      </c>
      <c r="N217" s="280" t="s">
        <v>216</v>
      </c>
      <c r="O217" s="280" t="s">
        <v>215</v>
      </c>
      <c r="P217" s="58"/>
      <c r="Q217" s="58" t="s">
        <v>218</v>
      </c>
      <c r="R217" s="58" t="s">
        <v>120</v>
      </c>
      <c r="S217" s="58" t="s">
        <v>2</v>
      </c>
      <c r="T217" s="314" t="s">
        <v>237</v>
      </c>
    </row>
    <row r="218" spans="1:20" x14ac:dyDescent="0.25">
      <c r="A218" s="54" t="s">
        <v>1</v>
      </c>
      <c r="C218" s="7"/>
      <c r="D218" s="8"/>
      <c r="E218" s="8"/>
      <c r="F218" s="8"/>
      <c r="G218" s="54" t="s">
        <v>3</v>
      </c>
      <c r="H218" s="54" t="s">
        <v>202</v>
      </c>
      <c r="I218" s="54" t="s">
        <v>135</v>
      </c>
      <c r="J218" s="54" t="s">
        <v>204</v>
      </c>
      <c r="K218" s="54" t="s">
        <v>205</v>
      </c>
      <c r="L218" s="281" t="s">
        <v>103</v>
      </c>
      <c r="M218" s="281" t="s">
        <v>103</v>
      </c>
      <c r="N218" s="281"/>
      <c r="O218" s="281"/>
      <c r="P218" s="54"/>
      <c r="Q218" s="54" t="s">
        <v>111</v>
      </c>
      <c r="R218" s="54" t="s">
        <v>121</v>
      </c>
      <c r="S218" s="54" t="s">
        <v>4</v>
      </c>
      <c r="T218" s="346" t="s">
        <v>238</v>
      </c>
    </row>
    <row r="219" spans="1:20" x14ac:dyDescent="0.25">
      <c r="A219" s="61" t="s">
        <v>5</v>
      </c>
      <c r="C219" s="9" t="s">
        <v>90</v>
      </c>
      <c r="D219" s="10"/>
      <c r="E219" s="10"/>
      <c r="F219" s="10"/>
      <c r="G219" s="58" t="s">
        <v>5</v>
      </c>
      <c r="H219" s="58"/>
      <c r="I219" s="58" t="s">
        <v>5</v>
      </c>
      <c r="J219" s="58"/>
      <c r="K219" s="58"/>
      <c r="L219" s="280"/>
      <c r="M219" s="280" t="s">
        <v>5</v>
      </c>
      <c r="N219" s="280" t="s">
        <v>5</v>
      </c>
      <c r="O219" s="280"/>
      <c r="P219" s="58" t="s">
        <v>5</v>
      </c>
      <c r="Q219" s="64" t="s">
        <v>5</v>
      </c>
      <c r="R219" s="58" t="s">
        <v>5</v>
      </c>
      <c r="S219" s="58" t="s">
        <v>5</v>
      </c>
      <c r="T219" s="314" t="s">
        <v>220</v>
      </c>
    </row>
    <row r="220" spans="1:20" x14ac:dyDescent="0.25">
      <c r="A220" s="58"/>
      <c r="C220" s="12"/>
      <c r="D220" t="s">
        <v>7</v>
      </c>
      <c r="G220" s="58"/>
      <c r="H220" s="58"/>
      <c r="I220" s="58"/>
      <c r="J220" s="58"/>
      <c r="K220" s="58"/>
      <c r="L220" s="280"/>
      <c r="M220" s="280"/>
      <c r="N220" s="280"/>
      <c r="O220" s="280"/>
      <c r="P220" s="58"/>
      <c r="R220" s="58"/>
      <c r="S220" s="58"/>
      <c r="T220" s="76"/>
    </row>
    <row r="221" spans="1:20" x14ac:dyDescent="0.25">
      <c r="A221" s="54"/>
      <c r="C221" s="13"/>
      <c r="D221" s="14"/>
      <c r="E221" s="14" t="s">
        <v>91</v>
      </c>
      <c r="F221" s="14"/>
      <c r="G221" s="54">
        <v>1000</v>
      </c>
      <c r="H221" s="54">
        <v>0</v>
      </c>
      <c r="I221" s="54">
        <v>0</v>
      </c>
      <c r="J221" s="54"/>
      <c r="K221" s="54">
        <v>500</v>
      </c>
      <c r="L221" s="281"/>
      <c r="M221" s="281"/>
      <c r="N221" s="281"/>
      <c r="O221" s="281"/>
      <c r="P221" s="54">
        <f>K221+L221+M221+N121</f>
        <v>500</v>
      </c>
      <c r="Q221" s="65"/>
      <c r="R221" s="54">
        <f>P221+Q221</f>
        <v>500</v>
      </c>
      <c r="S221" s="54">
        <v>1000</v>
      </c>
      <c r="T221" s="54">
        <f>G221-R221</f>
        <v>500</v>
      </c>
    </row>
    <row r="222" spans="1:20" x14ac:dyDescent="0.25">
      <c r="A222" s="58"/>
      <c r="C222" s="12"/>
      <c r="G222" s="58"/>
      <c r="H222" s="58"/>
      <c r="I222" s="58"/>
      <c r="J222" s="58"/>
      <c r="K222" s="58"/>
      <c r="L222" s="280"/>
      <c r="M222" s="280"/>
      <c r="N222" s="280"/>
      <c r="O222" s="280"/>
      <c r="P222" s="58"/>
      <c r="Q222" s="64"/>
      <c r="R222" s="58"/>
      <c r="S222" s="58"/>
      <c r="T222" s="76"/>
    </row>
    <row r="223" spans="1:20" x14ac:dyDescent="0.25">
      <c r="A223" s="54">
        <v>2240</v>
      </c>
      <c r="C223" s="13"/>
      <c r="D223" s="14"/>
      <c r="E223" s="14" t="s">
        <v>213</v>
      </c>
      <c r="F223" s="14"/>
      <c r="G223" s="54">
        <v>1600</v>
      </c>
      <c r="H223" s="54">
        <v>2863</v>
      </c>
      <c r="I223" s="54">
        <v>3170</v>
      </c>
      <c r="J223" s="54">
        <v>3520</v>
      </c>
      <c r="K223" s="54">
        <v>6765</v>
      </c>
      <c r="L223" s="281"/>
      <c r="M223" s="281"/>
      <c r="N223" s="281"/>
      <c r="O223" s="281"/>
      <c r="P223" s="54">
        <f>K223+L223+M223+N223</f>
        <v>6765</v>
      </c>
      <c r="Q223" s="65"/>
      <c r="R223" s="54">
        <f t="shared" ref="R223:R235" si="41">SUM(P223:Q223)</f>
        <v>6765</v>
      </c>
      <c r="S223" s="54">
        <v>5500</v>
      </c>
      <c r="T223" s="54">
        <f>G223-R223</f>
        <v>-5165</v>
      </c>
    </row>
    <row r="224" spans="1:20" x14ac:dyDescent="0.25">
      <c r="A224" s="58"/>
      <c r="C224" s="12"/>
      <c r="G224" s="58"/>
      <c r="H224" s="58"/>
      <c r="I224" s="58"/>
      <c r="J224" s="58"/>
      <c r="K224" s="58"/>
      <c r="L224" s="280"/>
      <c r="M224" s="280"/>
      <c r="N224" s="280"/>
      <c r="O224" s="280"/>
      <c r="P224" s="58"/>
      <c r="Q224" s="64"/>
      <c r="R224" s="58"/>
      <c r="S224" s="58"/>
      <c r="T224" s="76"/>
    </row>
    <row r="225" spans="1:20" x14ac:dyDescent="0.25">
      <c r="A225" s="54">
        <v>5500</v>
      </c>
      <c r="C225" s="13"/>
      <c r="D225" s="14"/>
      <c r="E225" s="26" t="s">
        <v>93</v>
      </c>
      <c r="F225" s="14"/>
      <c r="G225" s="54">
        <v>6100</v>
      </c>
      <c r="H225" s="54">
        <v>0</v>
      </c>
      <c r="I225" s="54">
        <v>0</v>
      </c>
      <c r="J225" s="54"/>
      <c r="K225" s="54">
        <v>11730</v>
      </c>
      <c r="L225" s="281"/>
      <c r="M225" s="281">
        <v>-5500</v>
      </c>
      <c r="N225" s="281"/>
      <c r="O225" s="281"/>
      <c r="P225" s="54">
        <f>K225+L225+M225+N225</f>
        <v>6230</v>
      </c>
      <c r="Q225" s="65"/>
      <c r="R225" s="54">
        <f t="shared" si="41"/>
        <v>6230</v>
      </c>
      <c r="S225" s="54">
        <v>6100</v>
      </c>
      <c r="T225" s="54">
        <f>G225-R225</f>
        <v>-130</v>
      </c>
    </row>
    <row r="226" spans="1:20" x14ac:dyDescent="0.25">
      <c r="A226" s="62">
        <v>22000</v>
      </c>
      <c r="C226" s="12"/>
      <c r="E226" s="33" t="s">
        <v>222</v>
      </c>
      <c r="G226" s="62">
        <v>23000</v>
      </c>
      <c r="H226" s="62">
        <v>0</v>
      </c>
      <c r="I226" s="62">
        <v>0</v>
      </c>
      <c r="J226" s="62"/>
      <c r="K226" s="62">
        <v>0</v>
      </c>
      <c r="L226" s="272"/>
      <c r="M226" s="272">
        <v>-142000</v>
      </c>
      <c r="N226" s="272">
        <v>165000</v>
      </c>
      <c r="O226" s="281"/>
      <c r="P226" s="54">
        <f>K226+L226+M226+N226</f>
        <v>23000</v>
      </c>
      <c r="Q226" s="88"/>
      <c r="R226" s="62">
        <f>G226</f>
        <v>23000</v>
      </c>
      <c r="S226" s="62">
        <v>23000</v>
      </c>
      <c r="T226" s="62">
        <f>G226-R226</f>
        <v>0</v>
      </c>
    </row>
    <row r="227" spans="1:20" x14ac:dyDescent="0.25">
      <c r="A227" s="54">
        <v>6253</v>
      </c>
      <c r="C227" s="40"/>
      <c r="D227" s="32"/>
      <c r="E227" s="32" t="s">
        <v>55</v>
      </c>
      <c r="F227" s="32"/>
      <c r="G227" s="54">
        <v>6500</v>
      </c>
      <c r="H227" s="54">
        <v>7852</v>
      </c>
      <c r="I227" s="54">
        <v>7852</v>
      </c>
      <c r="J227" s="54">
        <v>6252</v>
      </c>
      <c r="K227" s="54">
        <v>6252</v>
      </c>
      <c r="L227" s="281"/>
      <c r="M227" s="281"/>
      <c r="N227" s="281"/>
      <c r="O227" s="281"/>
      <c r="P227" s="54">
        <f>K227+L227+M227+N227</f>
        <v>6252</v>
      </c>
      <c r="Q227" s="88"/>
      <c r="R227" s="62">
        <f t="shared" si="41"/>
        <v>6252</v>
      </c>
      <c r="S227" s="62">
        <v>7852</v>
      </c>
      <c r="T227" s="62">
        <f>G227-R227</f>
        <v>248</v>
      </c>
    </row>
    <row r="228" spans="1:20" x14ac:dyDescent="0.25">
      <c r="A228" s="54">
        <v>6000</v>
      </c>
      <c r="C228" s="21"/>
      <c r="D228" s="310"/>
      <c r="E228" s="310" t="s">
        <v>138</v>
      </c>
      <c r="F228" s="309"/>
      <c r="G228" s="62">
        <v>6000</v>
      </c>
      <c r="H228" s="54">
        <v>0</v>
      </c>
      <c r="I228" s="54">
        <v>0</v>
      </c>
      <c r="J228" s="54"/>
      <c r="K228" s="54"/>
      <c r="L228" s="281"/>
      <c r="M228" s="281"/>
      <c r="N228" s="281"/>
      <c r="O228" s="281"/>
      <c r="P228" s="62">
        <f t="shared" ref="P228" si="42">I228+M228+N228</f>
        <v>0</v>
      </c>
      <c r="Q228" s="311">
        <v>6000</v>
      </c>
      <c r="R228" s="58">
        <f t="shared" si="41"/>
        <v>6000</v>
      </c>
      <c r="S228" s="58">
        <v>6000</v>
      </c>
      <c r="T228" s="62">
        <f>G228-R228</f>
        <v>0</v>
      </c>
    </row>
    <row r="229" spans="1:20" x14ac:dyDescent="0.25">
      <c r="A229" s="70">
        <f>SUM(A220:A228)</f>
        <v>41993</v>
      </c>
      <c r="C229" s="19"/>
      <c r="D229" s="20"/>
      <c r="E229" s="32"/>
      <c r="F229" s="34" t="s">
        <v>25</v>
      </c>
      <c r="G229" s="85">
        <f t="shared" ref="G229:Q229" si="43">SUM(G220:G228)</f>
        <v>44200</v>
      </c>
      <c r="H229" s="85">
        <f t="shared" si="43"/>
        <v>10715</v>
      </c>
      <c r="I229" s="92">
        <f t="shared" si="43"/>
        <v>11022</v>
      </c>
      <c r="J229" s="92">
        <f t="shared" si="43"/>
        <v>9772</v>
      </c>
      <c r="K229" s="92">
        <f t="shared" si="43"/>
        <v>25247</v>
      </c>
      <c r="L229" s="294"/>
      <c r="M229" s="294">
        <f t="shared" si="43"/>
        <v>-147500</v>
      </c>
      <c r="N229" s="294">
        <f t="shared" si="43"/>
        <v>165000</v>
      </c>
      <c r="O229" s="341"/>
      <c r="P229" s="107">
        <f>SUM(P221:P228)</f>
        <v>42747</v>
      </c>
      <c r="Q229" s="274">
        <f t="shared" si="43"/>
        <v>6000</v>
      </c>
      <c r="R229" s="92">
        <f t="shared" si="41"/>
        <v>48747</v>
      </c>
      <c r="S229" s="92">
        <f>SUM(S221:S228)</f>
        <v>49452</v>
      </c>
      <c r="T229" s="92">
        <f>SUM(T221:T228)</f>
        <v>-4547</v>
      </c>
    </row>
    <row r="230" spans="1:20" x14ac:dyDescent="0.25">
      <c r="A230" s="58"/>
      <c r="C230" s="12"/>
      <c r="D230" t="s">
        <v>26</v>
      </c>
      <c r="E230" s="41"/>
      <c r="F230" s="41"/>
      <c r="G230" s="58"/>
      <c r="H230" s="58"/>
      <c r="I230" s="275"/>
      <c r="J230" s="275"/>
      <c r="K230" s="275"/>
      <c r="L230" s="295"/>
      <c r="M230" s="295"/>
      <c r="N230" s="295"/>
      <c r="O230" s="295"/>
      <c r="P230" s="275"/>
      <c r="Q230" s="276"/>
      <c r="R230" s="58"/>
      <c r="S230" s="58"/>
      <c r="T230" s="76"/>
    </row>
    <row r="231" spans="1:20" x14ac:dyDescent="0.25">
      <c r="A231" s="68">
        <v>-5292</v>
      </c>
      <c r="C231" s="13"/>
      <c r="D231" s="14"/>
      <c r="E231" s="26" t="s">
        <v>190</v>
      </c>
      <c r="G231" s="81">
        <v>-6500</v>
      </c>
      <c r="H231" s="81">
        <v>-2709</v>
      </c>
      <c r="I231" s="81">
        <v>-1333</v>
      </c>
      <c r="J231" s="81">
        <v>-3792</v>
      </c>
      <c r="K231" s="81">
        <v>-3792</v>
      </c>
      <c r="L231" s="283"/>
      <c r="M231" s="283"/>
      <c r="N231" s="283"/>
      <c r="O231" s="283"/>
      <c r="P231" s="54">
        <f>K231+L231+M231+N231</f>
        <v>-3792</v>
      </c>
      <c r="Q231" s="64"/>
      <c r="R231" s="58">
        <f t="shared" si="41"/>
        <v>-3792</v>
      </c>
      <c r="S231" s="58">
        <v>-4877</v>
      </c>
      <c r="T231" s="58">
        <f>G231-R231</f>
        <v>-2708</v>
      </c>
    </row>
    <row r="232" spans="1:20" x14ac:dyDescent="0.25">
      <c r="A232" s="71">
        <v>-749</v>
      </c>
      <c r="C232" s="40"/>
      <c r="D232" s="32"/>
      <c r="E232" s="36" t="s">
        <v>95</v>
      </c>
      <c r="F232" s="32"/>
      <c r="G232" s="86">
        <v>-800</v>
      </c>
      <c r="H232" s="86">
        <v>-546</v>
      </c>
      <c r="I232" s="86">
        <v>-645</v>
      </c>
      <c r="J232" s="86">
        <v>-645</v>
      </c>
      <c r="K232" s="86">
        <v>-645</v>
      </c>
      <c r="L232" s="296"/>
      <c r="M232" s="296"/>
      <c r="N232" s="296"/>
      <c r="O232" s="283"/>
      <c r="P232" s="54">
        <f>K232+L232+M232+N232</f>
        <v>-645</v>
      </c>
      <c r="Q232" s="62"/>
      <c r="R232" s="62">
        <f t="shared" si="41"/>
        <v>-645</v>
      </c>
      <c r="S232" s="86">
        <v>-645</v>
      </c>
      <c r="T232" s="62">
        <f>G232-R232</f>
        <v>-155</v>
      </c>
    </row>
    <row r="233" spans="1:20" x14ac:dyDescent="0.25">
      <c r="A233" s="68">
        <v>-28780</v>
      </c>
      <c r="C233" s="12"/>
      <c r="E233" s="36" t="s">
        <v>192</v>
      </c>
      <c r="G233" s="81">
        <v>-32000</v>
      </c>
      <c r="H233" s="81">
        <v>-12540</v>
      </c>
      <c r="I233" s="81">
        <f>-20586-990</f>
        <v>-21576</v>
      </c>
      <c r="J233" s="81">
        <v>-24518</v>
      </c>
      <c r="K233" s="81">
        <f>-27930-990</f>
        <v>-28920</v>
      </c>
      <c r="L233" s="283"/>
      <c r="M233" s="283"/>
      <c r="N233" s="283"/>
      <c r="O233" s="283"/>
      <c r="P233" s="54">
        <f>K233+L233+M233+N233</f>
        <v>-28920</v>
      </c>
      <c r="Q233" s="62"/>
      <c r="R233" s="62">
        <f t="shared" si="41"/>
        <v>-28920</v>
      </c>
      <c r="S233" s="62">
        <v>-32000</v>
      </c>
      <c r="T233" s="62">
        <f>G233-R233</f>
        <v>-3080</v>
      </c>
    </row>
    <row r="234" spans="1:20" x14ac:dyDescent="0.25">
      <c r="A234" s="57">
        <f>SUM(A231:A233)</f>
        <v>-34821</v>
      </c>
      <c r="C234" s="19"/>
      <c r="D234" s="20"/>
      <c r="F234" s="20" t="s">
        <v>69</v>
      </c>
      <c r="G234" s="55">
        <f t="shared" ref="G234:S234" si="44">SUM(G231:G233)</f>
        <v>-39300</v>
      </c>
      <c r="H234" s="55">
        <f t="shared" si="44"/>
        <v>-15795</v>
      </c>
      <c r="I234" s="55">
        <f t="shared" ref="I234:Q235" si="45">SUM(I231:I233)</f>
        <v>-23554</v>
      </c>
      <c r="J234" s="55">
        <f t="shared" si="45"/>
        <v>-28955</v>
      </c>
      <c r="K234" s="55">
        <f t="shared" si="45"/>
        <v>-33357</v>
      </c>
      <c r="L234" s="282">
        <f t="shared" si="45"/>
        <v>0</v>
      </c>
      <c r="M234" s="282">
        <f t="shared" si="45"/>
        <v>0</v>
      </c>
      <c r="N234" s="282">
        <f t="shared" si="45"/>
        <v>0</v>
      </c>
      <c r="O234" s="282">
        <f t="shared" si="45"/>
        <v>0</v>
      </c>
      <c r="P234" s="55">
        <f t="shared" si="45"/>
        <v>-33357</v>
      </c>
      <c r="Q234" s="55">
        <f t="shared" si="45"/>
        <v>0</v>
      </c>
      <c r="R234" s="62">
        <f t="shared" si="41"/>
        <v>-33357</v>
      </c>
      <c r="S234" s="55">
        <f t="shared" si="44"/>
        <v>-37522</v>
      </c>
      <c r="T234" s="62">
        <f>G234-R234</f>
        <v>-5943</v>
      </c>
    </row>
    <row r="235" spans="1:20" ht="15.75" thickBot="1" x14ac:dyDescent="0.3">
      <c r="A235" s="93">
        <f>SUM(A229+A234)</f>
        <v>7172</v>
      </c>
      <c r="B235" s="94"/>
      <c r="C235" s="99"/>
      <c r="D235" s="100"/>
      <c r="E235" s="96"/>
      <c r="F235" s="106" t="s">
        <v>28</v>
      </c>
      <c r="G235" s="83">
        <f t="shared" ref="G235:T235" si="46">SUM(G229+G234)</f>
        <v>4900</v>
      </c>
      <c r="H235" s="93">
        <f t="shared" si="46"/>
        <v>-5080</v>
      </c>
      <c r="I235" s="93">
        <f t="shared" ref="I235:Q235" si="47">SUM(I229+I234)</f>
        <v>-12532</v>
      </c>
      <c r="J235" s="93">
        <f t="shared" si="47"/>
        <v>-19183</v>
      </c>
      <c r="K235" s="93">
        <f t="shared" si="47"/>
        <v>-8110</v>
      </c>
      <c r="L235" s="284">
        <f t="shared" si="45"/>
        <v>0</v>
      </c>
      <c r="M235" s="284">
        <f t="shared" si="47"/>
        <v>-147500</v>
      </c>
      <c r="N235" s="284">
        <f t="shared" si="47"/>
        <v>165000</v>
      </c>
      <c r="O235" s="284">
        <f t="shared" si="47"/>
        <v>0</v>
      </c>
      <c r="P235" s="93">
        <f t="shared" si="47"/>
        <v>9390</v>
      </c>
      <c r="Q235" s="102">
        <f t="shared" si="47"/>
        <v>6000</v>
      </c>
      <c r="R235" s="83">
        <f t="shared" si="41"/>
        <v>15390</v>
      </c>
      <c r="S235" s="83">
        <f t="shared" si="46"/>
        <v>11930</v>
      </c>
      <c r="T235" s="83">
        <f t="shared" si="46"/>
        <v>-10490</v>
      </c>
    </row>
    <row r="236" spans="1:20" ht="15.75" thickTop="1" x14ac:dyDescent="0.25"/>
    <row r="237" spans="1:20" x14ac:dyDescent="0.25">
      <c r="C237" t="s">
        <v>96</v>
      </c>
    </row>
    <row r="238" spans="1:20" x14ac:dyDescent="0.25">
      <c r="K238" s="305" t="s">
        <v>105</v>
      </c>
      <c r="L238" s="403" t="s">
        <v>106</v>
      </c>
      <c r="M238" s="404"/>
      <c r="N238" s="334" t="s">
        <v>107</v>
      </c>
      <c r="O238" s="334"/>
      <c r="P238" s="304" t="s">
        <v>108</v>
      </c>
      <c r="Q238" s="305" t="s">
        <v>112</v>
      </c>
      <c r="R238" s="305" t="s">
        <v>113</v>
      </c>
    </row>
    <row r="239" spans="1:20" x14ac:dyDescent="0.25">
      <c r="A239" s="60" t="s">
        <v>0</v>
      </c>
      <c r="C239" s="2"/>
      <c r="D239" s="3"/>
      <c r="E239" s="3"/>
      <c r="F239" s="3"/>
      <c r="G239" s="78" t="s">
        <v>125</v>
      </c>
      <c r="H239" s="78" t="s">
        <v>125</v>
      </c>
      <c r="I239" s="78" t="s">
        <v>126</v>
      </c>
      <c r="J239" s="78" t="s">
        <v>125</v>
      </c>
      <c r="K239" s="78" t="s">
        <v>125</v>
      </c>
      <c r="L239" s="290"/>
      <c r="M239" s="290"/>
      <c r="N239" s="279" t="s">
        <v>104</v>
      </c>
      <c r="O239" s="279" t="s">
        <v>104</v>
      </c>
      <c r="P239" s="59" t="s">
        <v>131</v>
      </c>
      <c r="Q239" s="78" t="s">
        <v>109</v>
      </c>
      <c r="R239" s="78" t="s">
        <v>114</v>
      </c>
      <c r="S239" s="78" t="s">
        <v>125</v>
      </c>
      <c r="T239" s="345" t="s">
        <v>125</v>
      </c>
    </row>
    <row r="240" spans="1:20" x14ac:dyDescent="0.25">
      <c r="A240" s="58"/>
      <c r="C240" s="4"/>
      <c r="D240" s="1"/>
      <c r="E240" s="1"/>
      <c r="F240" s="1"/>
      <c r="G240" s="58"/>
      <c r="H240" s="58" t="s">
        <v>1</v>
      </c>
      <c r="I240" s="58" t="s">
        <v>1</v>
      </c>
      <c r="J240" s="58" t="s">
        <v>1</v>
      </c>
      <c r="K240" s="58" t="s">
        <v>1</v>
      </c>
      <c r="L240" s="280" t="s">
        <v>102</v>
      </c>
      <c r="M240" s="288" t="s">
        <v>102</v>
      </c>
      <c r="N240" s="280" t="s">
        <v>216</v>
      </c>
      <c r="O240" s="280" t="s">
        <v>215</v>
      </c>
      <c r="P240" s="58"/>
      <c r="Q240" s="58" t="s">
        <v>218</v>
      </c>
      <c r="R240" s="58" t="s">
        <v>120</v>
      </c>
      <c r="S240" s="58" t="s">
        <v>2</v>
      </c>
      <c r="T240" s="314" t="s">
        <v>237</v>
      </c>
    </row>
    <row r="241" spans="1:20" x14ac:dyDescent="0.25">
      <c r="A241" s="54" t="s">
        <v>1</v>
      </c>
      <c r="C241" s="7"/>
      <c r="D241" s="8"/>
      <c r="E241" s="8"/>
      <c r="F241" s="8"/>
      <c r="G241" s="54" t="s">
        <v>3</v>
      </c>
      <c r="H241" s="54" t="s">
        <v>202</v>
      </c>
      <c r="I241" s="54" t="s">
        <v>135</v>
      </c>
      <c r="J241" s="54" t="s">
        <v>204</v>
      </c>
      <c r="K241" s="54" t="s">
        <v>205</v>
      </c>
      <c r="L241" s="281" t="s">
        <v>103</v>
      </c>
      <c r="M241" s="287" t="s">
        <v>103</v>
      </c>
      <c r="N241" s="281"/>
      <c r="O241" s="281"/>
      <c r="P241" s="54"/>
      <c r="Q241" s="54" t="s">
        <v>111</v>
      </c>
      <c r="R241" s="54" t="s">
        <v>121</v>
      </c>
      <c r="S241" s="54" t="s">
        <v>4</v>
      </c>
      <c r="T241" s="346" t="s">
        <v>238</v>
      </c>
    </row>
    <row r="242" spans="1:20" x14ac:dyDescent="0.25">
      <c r="A242" s="61" t="s">
        <v>5</v>
      </c>
      <c r="C242" s="9" t="s">
        <v>214</v>
      </c>
      <c r="D242" s="10"/>
      <c r="E242" s="10"/>
      <c r="F242" s="10"/>
      <c r="G242" s="58" t="s">
        <v>5</v>
      </c>
      <c r="H242" s="58"/>
      <c r="I242" s="58" t="s">
        <v>5</v>
      </c>
      <c r="J242" s="64"/>
      <c r="K242" s="64"/>
      <c r="L242" s="288"/>
      <c r="M242" s="288" t="s">
        <v>5</v>
      </c>
      <c r="N242" s="280" t="s">
        <v>5</v>
      </c>
      <c r="O242" s="280"/>
      <c r="P242" s="58" t="s">
        <v>5</v>
      </c>
      <c r="Q242" s="58" t="s">
        <v>5</v>
      </c>
      <c r="R242" s="58" t="s">
        <v>5</v>
      </c>
      <c r="S242" s="58" t="s">
        <v>5</v>
      </c>
      <c r="T242" s="314" t="s">
        <v>220</v>
      </c>
    </row>
    <row r="243" spans="1:20" x14ac:dyDescent="0.25">
      <c r="A243" s="58"/>
      <c r="C243" s="12"/>
      <c r="D243" t="s">
        <v>7</v>
      </c>
      <c r="G243" s="58"/>
      <c r="H243" s="58"/>
      <c r="I243" s="58"/>
      <c r="J243" s="64"/>
      <c r="K243" s="64"/>
      <c r="L243" s="288"/>
      <c r="M243" s="288"/>
      <c r="N243" s="280"/>
      <c r="O243" s="280"/>
      <c r="P243" s="58"/>
      <c r="Q243" s="58"/>
      <c r="R243" s="58"/>
      <c r="S243" s="58"/>
    </row>
    <row r="244" spans="1:20" x14ac:dyDescent="0.25">
      <c r="A244" s="54">
        <v>34572</v>
      </c>
      <c r="C244" s="13"/>
      <c r="D244" s="14"/>
      <c r="E244" s="14" t="s">
        <v>98</v>
      </c>
      <c r="F244" s="14"/>
      <c r="G244" s="54">
        <v>38500</v>
      </c>
      <c r="H244" s="54">
        <v>331</v>
      </c>
      <c r="I244" s="54">
        <v>704</v>
      </c>
      <c r="J244" s="65">
        <v>35716</v>
      </c>
      <c r="K244" s="65">
        <v>35149</v>
      </c>
      <c r="L244" s="287"/>
      <c r="M244" s="287"/>
      <c r="N244" s="281"/>
      <c r="O244" s="281"/>
      <c r="P244" s="54">
        <f>K244+L244+M244+N244</f>
        <v>35149</v>
      </c>
      <c r="Q244" s="54"/>
      <c r="R244" s="54">
        <f t="shared" ref="R244:R246" si="48">SUM(P244:Q244)</f>
        <v>35149</v>
      </c>
      <c r="S244" s="54">
        <v>35376</v>
      </c>
      <c r="T244" s="54">
        <f>G244-R244</f>
        <v>3351</v>
      </c>
    </row>
    <row r="245" spans="1:20" x14ac:dyDescent="0.25">
      <c r="A245" s="58"/>
      <c r="C245" s="12"/>
      <c r="E245" s="33"/>
      <c r="G245" s="58"/>
      <c r="H245" s="58"/>
      <c r="I245" s="58"/>
      <c r="J245" s="64"/>
      <c r="K245" s="64"/>
      <c r="L245" s="288"/>
      <c r="M245" s="288"/>
      <c r="N245" s="280"/>
      <c r="O245" s="280"/>
      <c r="P245" s="58"/>
      <c r="Q245" s="58"/>
      <c r="R245" s="58"/>
      <c r="S245" s="58"/>
    </row>
    <row r="246" spans="1:20" x14ac:dyDescent="0.25">
      <c r="A246" s="54">
        <v>37634</v>
      </c>
      <c r="C246" s="13"/>
      <c r="D246" s="14"/>
      <c r="E246" s="14" t="s">
        <v>99</v>
      </c>
      <c r="F246" s="14"/>
      <c r="G246" s="54">
        <v>41000</v>
      </c>
      <c r="H246" s="54">
        <v>26671</v>
      </c>
      <c r="I246" s="54">
        <v>37228</v>
      </c>
      <c r="J246" s="65">
        <v>44522</v>
      </c>
      <c r="K246" s="65">
        <v>46885</v>
      </c>
      <c r="L246" s="287"/>
      <c r="M246" s="287">
        <v>-2948</v>
      </c>
      <c r="N246" s="281">
        <v>1352</v>
      </c>
      <c r="O246" s="281"/>
      <c r="P246" s="54">
        <f>K246+L246+M246+N246</f>
        <v>45289</v>
      </c>
      <c r="Q246" s="54"/>
      <c r="R246" s="54">
        <f t="shared" si="48"/>
        <v>45289</v>
      </c>
      <c r="S246" s="54">
        <v>41000</v>
      </c>
      <c r="T246" s="54">
        <f>G246-R246</f>
        <v>-4289</v>
      </c>
    </row>
    <row r="247" spans="1:20" x14ac:dyDescent="0.25">
      <c r="A247" s="58"/>
      <c r="C247" s="12"/>
      <c r="G247" s="58"/>
      <c r="H247" s="58"/>
      <c r="I247" s="58"/>
      <c r="J247" s="64"/>
      <c r="K247" s="64"/>
      <c r="L247" s="288"/>
      <c r="M247" s="288"/>
      <c r="N247" s="280"/>
      <c r="O247" s="280"/>
      <c r="P247" s="58"/>
      <c r="Q247" s="58"/>
      <c r="R247" s="58"/>
      <c r="S247" s="58"/>
    </row>
    <row r="248" spans="1:20" x14ac:dyDescent="0.25">
      <c r="A248" s="54"/>
      <c r="C248" s="13"/>
      <c r="D248" s="104"/>
      <c r="E248" s="149" t="s">
        <v>100</v>
      </c>
      <c r="F248" s="104"/>
      <c r="G248" s="54">
        <v>4500</v>
      </c>
      <c r="H248" s="54">
        <v>0</v>
      </c>
      <c r="I248" s="54"/>
      <c r="J248" s="65"/>
      <c r="K248" s="65">
        <v>0</v>
      </c>
      <c r="L248" s="287"/>
      <c r="M248" s="287"/>
      <c r="N248" s="281"/>
      <c r="O248" s="281"/>
      <c r="P248" s="54">
        <f>SUM(K248:O248)</f>
        <v>0</v>
      </c>
      <c r="Q248" s="312">
        <v>4500</v>
      </c>
      <c r="R248" s="54">
        <f>P248+Q248</f>
        <v>4500</v>
      </c>
      <c r="S248" s="54">
        <v>4500</v>
      </c>
      <c r="T248" s="54">
        <f>G248-R248</f>
        <v>0</v>
      </c>
    </row>
    <row r="249" spans="1:20" x14ac:dyDescent="0.25">
      <c r="A249" s="54"/>
      <c r="C249" s="13"/>
      <c r="D249" s="14"/>
      <c r="E249" s="14" t="s">
        <v>139</v>
      </c>
      <c r="F249" s="14"/>
      <c r="G249" s="54">
        <v>0</v>
      </c>
      <c r="H249" s="54">
        <v>0</v>
      </c>
      <c r="I249" s="54">
        <v>231</v>
      </c>
      <c r="J249" s="54">
        <v>231</v>
      </c>
      <c r="K249" s="54">
        <v>0</v>
      </c>
      <c r="L249" s="281"/>
      <c r="M249" s="281"/>
      <c r="N249" s="281"/>
      <c r="O249" s="281"/>
      <c r="P249" s="54">
        <f>SUM(K249:O249)</f>
        <v>0</v>
      </c>
      <c r="Q249" s="54"/>
      <c r="R249" s="54">
        <f>P249+Q249</f>
        <v>0</v>
      </c>
      <c r="S249" s="54">
        <v>231</v>
      </c>
      <c r="T249" s="62">
        <f>G249-R249</f>
        <v>0</v>
      </c>
    </row>
    <row r="250" spans="1:20" s="319" customFormat="1" ht="12.75" x14ac:dyDescent="0.2">
      <c r="A250" s="318">
        <v>76206</v>
      </c>
      <c r="C250" s="320"/>
      <c r="D250" s="321"/>
      <c r="E250" s="321"/>
      <c r="F250" s="34" t="s">
        <v>25</v>
      </c>
      <c r="G250" s="107">
        <f>SUM(G244:G249)</f>
        <v>84000</v>
      </c>
      <c r="H250" s="107">
        <f>SUM(H244:H249)</f>
        <v>27002</v>
      </c>
      <c r="I250" s="107">
        <f>SUM(I244:I249)</f>
        <v>38163</v>
      </c>
      <c r="J250" s="107">
        <f t="shared" ref="J250:P250" si="49">SUM(J244:J249)</f>
        <v>80469</v>
      </c>
      <c r="K250" s="107">
        <f t="shared" si="49"/>
        <v>82034</v>
      </c>
      <c r="L250" s="322"/>
      <c r="M250" s="322">
        <f t="shared" si="49"/>
        <v>-2948</v>
      </c>
      <c r="N250" s="322">
        <f t="shared" si="49"/>
        <v>1352</v>
      </c>
      <c r="O250" s="322">
        <f t="shared" si="49"/>
        <v>0</v>
      </c>
      <c r="P250" s="107">
        <f t="shared" si="49"/>
        <v>80438</v>
      </c>
      <c r="Q250" s="107">
        <f t="shared" ref="Q250" si="50">SUM(Q244:Q249)</f>
        <v>4500</v>
      </c>
      <c r="R250" s="107">
        <f>SUM(R244:R249)</f>
        <v>84938</v>
      </c>
      <c r="S250" s="107">
        <f>SUM(S244:S249)</f>
        <v>81107</v>
      </c>
      <c r="T250" s="107">
        <f>SUM(T244:T249)</f>
        <v>-938</v>
      </c>
    </row>
    <row r="251" spans="1:20" s="319" customFormat="1" ht="13.5" thickBot="1" x14ac:dyDescent="0.25">
      <c r="A251" s="67">
        <f>A250</f>
        <v>76206</v>
      </c>
      <c r="C251" s="323"/>
      <c r="D251" s="324"/>
      <c r="E251" s="324"/>
      <c r="F251" s="101" t="s">
        <v>28</v>
      </c>
      <c r="G251" s="352">
        <f t="shared" ref="G251:T251" si="51">G250</f>
        <v>84000</v>
      </c>
      <c r="H251" s="67">
        <f t="shared" si="51"/>
        <v>27002</v>
      </c>
      <c r="I251" s="67">
        <f t="shared" ref="I251:R251" si="52">I250</f>
        <v>38163</v>
      </c>
      <c r="J251" s="67">
        <f t="shared" si="52"/>
        <v>80469</v>
      </c>
      <c r="K251" s="67">
        <f t="shared" si="52"/>
        <v>82034</v>
      </c>
      <c r="L251" s="289">
        <f t="shared" si="52"/>
        <v>0</v>
      </c>
      <c r="M251" s="289">
        <f t="shared" si="52"/>
        <v>-2948</v>
      </c>
      <c r="N251" s="289">
        <f t="shared" si="52"/>
        <v>1352</v>
      </c>
      <c r="O251" s="289">
        <f t="shared" si="52"/>
        <v>0</v>
      </c>
      <c r="P251" s="67">
        <f t="shared" si="52"/>
        <v>80438</v>
      </c>
      <c r="Q251" s="67">
        <f t="shared" si="52"/>
        <v>4500</v>
      </c>
      <c r="R251" s="352">
        <f t="shared" si="52"/>
        <v>84938</v>
      </c>
      <c r="S251" s="352">
        <f t="shared" si="51"/>
        <v>81107</v>
      </c>
      <c r="T251" s="352">
        <f t="shared" si="51"/>
        <v>-938</v>
      </c>
    </row>
    <row r="252" spans="1:20" ht="15.75" thickTop="1" x14ac:dyDescent="0.25">
      <c r="A252"/>
      <c r="F252" s="31"/>
      <c r="G252" s="84"/>
      <c r="H252" s="84"/>
      <c r="I252" s="84"/>
      <c r="J252" s="84"/>
      <c r="K252" s="84"/>
      <c r="L252" s="286"/>
      <c r="M252" s="286"/>
      <c r="N252" s="286"/>
      <c r="O252" s="286"/>
      <c r="P252" s="84"/>
      <c r="Q252" s="84"/>
      <c r="R252" s="84"/>
      <c r="S252" s="84"/>
      <c r="T252" s="84"/>
    </row>
    <row r="253" spans="1:20" x14ac:dyDescent="0.25">
      <c r="K253" s="305" t="s">
        <v>105</v>
      </c>
      <c r="L253" s="344" t="s">
        <v>106</v>
      </c>
      <c r="M253" s="308"/>
      <c r="N253" s="334" t="s">
        <v>107</v>
      </c>
      <c r="O253" s="334"/>
      <c r="P253" s="304" t="s">
        <v>108</v>
      </c>
      <c r="Q253" s="305" t="s">
        <v>112</v>
      </c>
      <c r="R253" s="305" t="s">
        <v>113</v>
      </c>
    </row>
    <row r="254" spans="1:20" x14ac:dyDescent="0.25">
      <c r="A254" s="60" t="s">
        <v>0</v>
      </c>
      <c r="C254" s="2"/>
      <c r="D254" s="3"/>
      <c r="E254" s="3"/>
      <c r="F254" s="3"/>
      <c r="G254" s="78" t="s">
        <v>125</v>
      </c>
      <c r="H254" s="78" t="s">
        <v>125</v>
      </c>
      <c r="I254" s="78" t="s">
        <v>126</v>
      </c>
      <c r="J254" s="78" t="s">
        <v>125</v>
      </c>
      <c r="K254" s="78" t="s">
        <v>125</v>
      </c>
      <c r="L254" s="279"/>
      <c r="M254" s="279"/>
      <c r="N254" s="279" t="s">
        <v>104</v>
      </c>
      <c r="O254" s="279" t="s">
        <v>104</v>
      </c>
      <c r="P254" s="59" t="s">
        <v>131</v>
      </c>
      <c r="Q254" s="78" t="s">
        <v>109</v>
      </c>
      <c r="R254" s="78" t="s">
        <v>114</v>
      </c>
      <c r="S254" s="78" t="s">
        <v>125</v>
      </c>
      <c r="T254" s="345" t="s">
        <v>125</v>
      </c>
    </row>
    <row r="255" spans="1:20" x14ac:dyDescent="0.25">
      <c r="A255" s="58"/>
      <c r="C255" s="4"/>
      <c r="D255" s="1"/>
      <c r="E255" s="1"/>
      <c r="F255" s="1"/>
      <c r="G255" s="58"/>
      <c r="H255" s="58" t="s">
        <v>1</v>
      </c>
      <c r="I255" s="58" t="s">
        <v>1</v>
      </c>
      <c r="J255" s="58" t="s">
        <v>1</v>
      </c>
      <c r="K255" s="58" t="s">
        <v>1</v>
      </c>
      <c r="L255" s="280" t="s">
        <v>102</v>
      </c>
      <c r="M255" s="280" t="s">
        <v>102</v>
      </c>
      <c r="N255" s="280" t="s">
        <v>216</v>
      </c>
      <c r="O255" s="280" t="s">
        <v>215</v>
      </c>
      <c r="P255" s="58"/>
      <c r="Q255" s="58" t="s">
        <v>218</v>
      </c>
      <c r="R255" s="58" t="s">
        <v>120</v>
      </c>
      <c r="S255" s="58" t="s">
        <v>2</v>
      </c>
      <c r="T255" s="314" t="s">
        <v>237</v>
      </c>
    </row>
    <row r="256" spans="1:20" x14ac:dyDescent="0.25">
      <c r="A256" s="54" t="s">
        <v>1</v>
      </c>
      <c r="C256" s="7"/>
      <c r="D256" s="8"/>
      <c r="E256" s="8"/>
      <c r="F256" s="8"/>
      <c r="G256" s="54" t="s">
        <v>3</v>
      </c>
      <c r="H256" s="54" t="s">
        <v>202</v>
      </c>
      <c r="I256" s="54" t="s">
        <v>135</v>
      </c>
      <c r="J256" s="54" t="s">
        <v>204</v>
      </c>
      <c r="K256" s="54" t="s">
        <v>205</v>
      </c>
      <c r="L256" s="281" t="s">
        <v>103</v>
      </c>
      <c r="M256" s="281" t="s">
        <v>103</v>
      </c>
      <c r="N256" s="281"/>
      <c r="O256" s="281"/>
      <c r="P256" s="54"/>
      <c r="Q256" s="54" t="s">
        <v>111</v>
      </c>
      <c r="R256" s="54" t="s">
        <v>121</v>
      </c>
      <c r="S256" s="54" t="s">
        <v>4</v>
      </c>
      <c r="T256" s="346" t="s">
        <v>238</v>
      </c>
    </row>
    <row r="257" spans="1:20" x14ac:dyDescent="0.25">
      <c r="A257" s="62" t="s">
        <v>5</v>
      </c>
      <c r="C257" s="19" t="s">
        <v>150</v>
      </c>
      <c r="D257" s="32"/>
      <c r="E257" s="32"/>
      <c r="F257" s="52"/>
      <c r="G257" s="62" t="s">
        <v>5</v>
      </c>
      <c r="H257" s="62"/>
      <c r="I257" s="62" t="s">
        <v>5</v>
      </c>
      <c r="J257" s="62"/>
      <c r="K257" s="62"/>
      <c r="L257" s="272"/>
      <c r="M257" s="272" t="s">
        <v>5</v>
      </c>
      <c r="N257" s="272" t="s">
        <v>5</v>
      </c>
      <c r="O257" s="272"/>
      <c r="P257" s="62" t="s">
        <v>5</v>
      </c>
      <c r="Q257" s="62" t="s">
        <v>5</v>
      </c>
      <c r="R257" s="62" t="s">
        <v>5</v>
      </c>
      <c r="S257" s="62" t="s">
        <v>5</v>
      </c>
      <c r="T257" s="314" t="s">
        <v>220</v>
      </c>
    </row>
    <row r="258" spans="1:20" x14ac:dyDescent="0.25">
      <c r="A258" s="54">
        <v>12484</v>
      </c>
      <c r="C258" s="13"/>
      <c r="D258" s="14" t="s">
        <v>7</v>
      </c>
      <c r="E258" s="14"/>
      <c r="F258" s="49"/>
      <c r="G258" s="62">
        <v>12800</v>
      </c>
      <c r="H258" s="62">
        <v>5441</v>
      </c>
      <c r="I258" s="62">
        <v>4574</v>
      </c>
      <c r="J258" s="62">
        <v>5641</v>
      </c>
      <c r="K258" s="62">
        <v>7353</v>
      </c>
      <c r="L258" s="272"/>
      <c r="M258" s="272"/>
      <c r="N258" s="272"/>
      <c r="O258" s="272"/>
      <c r="P258" s="62">
        <f>SUM(K258:N258)</f>
        <v>7353</v>
      </c>
      <c r="Q258" s="62"/>
      <c r="R258" s="62">
        <f t="shared" ref="R258:R263" si="53">SUM(P258:Q258)</f>
        <v>7353</v>
      </c>
      <c r="S258" s="62">
        <v>8500</v>
      </c>
      <c r="T258" s="62">
        <f>G258-R258</f>
        <v>5447</v>
      </c>
    </row>
    <row r="259" spans="1:20" s="122" customFormat="1" x14ac:dyDescent="0.25">
      <c r="A259" s="313">
        <v>0</v>
      </c>
      <c r="C259" s="315"/>
      <c r="D259" s="149" t="s">
        <v>100</v>
      </c>
      <c r="E259" s="316"/>
      <c r="F259" s="316"/>
      <c r="G259" s="313">
        <v>0</v>
      </c>
      <c r="H259" s="155">
        <v>0</v>
      </c>
      <c r="I259" s="155">
        <v>0</v>
      </c>
      <c r="J259" s="155"/>
      <c r="K259" s="155"/>
      <c r="L259" s="317"/>
      <c r="M259" s="317"/>
      <c r="N259" s="317"/>
      <c r="O259" s="317"/>
      <c r="P259" s="155">
        <v>0</v>
      </c>
      <c r="Q259" s="155">
        <v>0</v>
      </c>
      <c r="R259" s="313">
        <v>0</v>
      </c>
      <c r="S259" s="313">
        <v>0</v>
      </c>
      <c r="T259" s="72">
        <f>G259-R259</f>
        <v>0</v>
      </c>
    </row>
    <row r="260" spans="1:20" x14ac:dyDescent="0.25">
      <c r="A260" s="72">
        <f>SUM(A258)</f>
        <v>12484</v>
      </c>
      <c r="C260" s="40"/>
      <c r="D260" s="32"/>
      <c r="E260" s="32"/>
      <c r="F260" s="20" t="s">
        <v>25</v>
      </c>
      <c r="G260" s="72">
        <f>SUM(G258:G259)</f>
        <v>12800</v>
      </c>
      <c r="H260" s="72">
        <f>SUM(H258:H259)</f>
        <v>5441</v>
      </c>
      <c r="I260" s="72">
        <f t="shared" ref="I260:P260" si="54">SUM(I258:I259)</f>
        <v>4574</v>
      </c>
      <c r="J260" s="72">
        <f t="shared" si="54"/>
        <v>5641</v>
      </c>
      <c r="K260" s="72">
        <f t="shared" si="54"/>
        <v>7353</v>
      </c>
      <c r="L260" s="297"/>
      <c r="M260" s="297">
        <f t="shared" si="54"/>
        <v>0</v>
      </c>
      <c r="N260" s="297">
        <f t="shared" si="54"/>
        <v>0</v>
      </c>
      <c r="O260" s="297">
        <f t="shared" si="54"/>
        <v>0</v>
      </c>
      <c r="P260" s="72">
        <f t="shared" si="54"/>
        <v>7353</v>
      </c>
      <c r="Q260" s="72">
        <f t="shared" ref="Q260" si="55">SUM(Q258:Q259)</f>
        <v>0</v>
      </c>
      <c r="R260" s="72">
        <f>SUM(R258:R259)</f>
        <v>7353</v>
      </c>
      <c r="S260" s="72">
        <f t="shared" ref="S260:T260" si="56">SUM(S258:S259)</f>
        <v>8500</v>
      </c>
      <c r="T260" s="72">
        <f t="shared" si="56"/>
        <v>5447</v>
      </c>
    </row>
    <row r="261" spans="1:20" x14ac:dyDescent="0.25">
      <c r="A261" s="68">
        <v>-14235</v>
      </c>
      <c r="C261" s="12"/>
      <c r="D261" t="s">
        <v>26</v>
      </c>
      <c r="G261" s="81">
        <v>-15000</v>
      </c>
      <c r="H261" s="81">
        <v>-4988</v>
      </c>
      <c r="I261" s="81">
        <v>-8507</v>
      </c>
      <c r="J261" s="81">
        <v>-9821</v>
      </c>
      <c r="K261" s="81">
        <v>-11394</v>
      </c>
      <c r="L261" s="283"/>
      <c r="M261" s="302"/>
      <c r="N261" s="302"/>
      <c r="O261" s="336"/>
      <c r="P261" s="58">
        <f>SUM(K261:N261)</f>
        <v>-11394</v>
      </c>
      <c r="Q261" s="58"/>
      <c r="R261" s="62">
        <f t="shared" si="53"/>
        <v>-11394</v>
      </c>
      <c r="S261" s="81">
        <v>-15000</v>
      </c>
      <c r="T261" s="62">
        <f>G261-R261</f>
        <v>-3606</v>
      </c>
    </row>
    <row r="262" spans="1:20" x14ac:dyDescent="0.25">
      <c r="A262" s="72">
        <f>SUM(A261)</f>
        <v>-14235</v>
      </c>
      <c r="C262" s="40"/>
      <c r="D262" s="32"/>
      <c r="E262" s="32"/>
      <c r="F262" s="20" t="s">
        <v>69</v>
      </c>
      <c r="G262" s="72">
        <f>SUM(G261)</f>
        <v>-15000</v>
      </c>
      <c r="H262" s="72">
        <f>SUM(H261)</f>
        <v>-4988</v>
      </c>
      <c r="I262" s="72">
        <f t="shared" ref="I262:Q262" si="57">SUM(I261)</f>
        <v>-8507</v>
      </c>
      <c r="J262" s="72">
        <f t="shared" si="57"/>
        <v>-9821</v>
      </c>
      <c r="K262" s="72">
        <f t="shared" si="57"/>
        <v>-11394</v>
      </c>
      <c r="L262" s="297"/>
      <c r="M262" s="297">
        <f t="shared" si="57"/>
        <v>0</v>
      </c>
      <c r="N262" s="297">
        <f t="shared" si="57"/>
        <v>0</v>
      </c>
      <c r="O262" s="297">
        <f t="shared" si="57"/>
        <v>0</v>
      </c>
      <c r="P262" s="72">
        <f t="shared" si="57"/>
        <v>-11394</v>
      </c>
      <c r="Q262" s="72">
        <f t="shared" si="57"/>
        <v>0</v>
      </c>
      <c r="R262" s="72">
        <f t="shared" si="53"/>
        <v>-11394</v>
      </c>
      <c r="S262" s="72">
        <f t="shared" ref="S262:T262" si="58">SUM(S261)</f>
        <v>-15000</v>
      </c>
      <c r="T262" s="72">
        <f t="shared" si="58"/>
        <v>-3606</v>
      </c>
    </row>
    <row r="263" spans="1:20" s="122" customFormat="1" x14ac:dyDescent="0.25">
      <c r="A263" s="144">
        <f>A260+A262</f>
        <v>-1751</v>
      </c>
      <c r="B263" s="149"/>
      <c r="C263" s="150"/>
      <c r="D263" s="149"/>
      <c r="E263" s="149"/>
      <c r="F263" s="145" t="s">
        <v>28</v>
      </c>
      <c r="G263" s="69">
        <f>G260+G262</f>
        <v>-2200</v>
      </c>
      <c r="H263" s="144">
        <f t="shared" ref="H263:T263" si="59">H260+H262</f>
        <v>453</v>
      </c>
      <c r="I263" s="144">
        <f t="shared" ref="I263:Q263" si="60">I260+I262</f>
        <v>-3933</v>
      </c>
      <c r="J263" s="144">
        <f t="shared" si="60"/>
        <v>-4180</v>
      </c>
      <c r="K263" s="144">
        <f t="shared" si="60"/>
        <v>-4041</v>
      </c>
      <c r="L263" s="342">
        <f t="shared" si="60"/>
        <v>0</v>
      </c>
      <c r="M263" s="342">
        <f t="shared" si="60"/>
        <v>0</v>
      </c>
      <c r="N263" s="342">
        <f t="shared" si="60"/>
        <v>0</v>
      </c>
      <c r="O263" s="342">
        <f t="shared" si="60"/>
        <v>0</v>
      </c>
      <c r="P263" s="144">
        <f t="shared" si="60"/>
        <v>-4041</v>
      </c>
      <c r="Q263" s="144">
        <f t="shared" si="60"/>
        <v>0</v>
      </c>
      <c r="R263" s="69">
        <f t="shared" si="53"/>
        <v>-4041</v>
      </c>
      <c r="S263" s="69">
        <f t="shared" si="59"/>
        <v>-6500</v>
      </c>
      <c r="T263" s="55">
        <f t="shared" si="59"/>
        <v>1841</v>
      </c>
    </row>
    <row r="264" spans="1:20" ht="15.75" thickBot="1" x14ac:dyDescent="0.3">
      <c r="A264" s="146"/>
      <c r="B264" s="35"/>
      <c r="C264" s="35"/>
      <c r="D264" s="35"/>
      <c r="E264" s="35"/>
      <c r="F264" s="35"/>
      <c r="G264" s="143"/>
      <c r="H264" s="143"/>
      <c r="I264" s="143"/>
      <c r="J264" s="143"/>
      <c r="K264" s="143"/>
      <c r="L264" s="298"/>
      <c r="M264" s="298"/>
      <c r="N264" s="298"/>
      <c r="O264" s="298"/>
      <c r="P264" s="143"/>
      <c r="Q264" s="143"/>
      <c r="R264" s="143"/>
      <c r="S264" s="143"/>
      <c r="T264" s="361"/>
    </row>
    <row r="265" spans="1:20" s="122" customFormat="1" ht="16.5" thickTop="1" thickBot="1" x14ac:dyDescent="0.3">
      <c r="A265" s="147">
        <f>SUM(A43+A70+A92+A132+A164+A186+A213+A235+A251+A263)</f>
        <v>452064.05</v>
      </c>
      <c r="B265" s="128">
        <f>SUM(B43+B70+B92+B132+B164+B186+B213+B235+B251+B263)</f>
        <v>0</v>
      </c>
      <c r="C265" s="128"/>
      <c r="D265" s="128"/>
      <c r="E265" s="128"/>
      <c r="F265" s="128"/>
      <c r="G265" s="128">
        <f t="shared" ref="G265:T265" si="61">SUM(G43+G70+G92+G132+G164+G186+G213+G235+G251+G263)</f>
        <v>503955</v>
      </c>
      <c r="H265" s="128">
        <f t="shared" si="61"/>
        <v>226263</v>
      </c>
      <c r="I265" s="128">
        <f t="shared" si="61"/>
        <v>348030.44</v>
      </c>
      <c r="J265" s="128">
        <f t="shared" si="61"/>
        <v>409199</v>
      </c>
      <c r="K265" s="128">
        <f>SUM(K43+K70+K92+K132+K164+K186+K213+K235+K251+K263)</f>
        <v>457014.06</v>
      </c>
      <c r="L265" s="249">
        <f>SUM(L43+L70+L92+L132+L164+L186+L213+L235+L251+L263)</f>
        <v>3328</v>
      </c>
      <c r="M265" s="249">
        <f t="shared" si="61"/>
        <v>-168724</v>
      </c>
      <c r="N265" s="249">
        <f t="shared" si="61"/>
        <v>207746.86</v>
      </c>
      <c r="O265" s="249">
        <f t="shared" si="61"/>
        <v>564.59000000000015</v>
      </c>
      <c r="P265" s="128">
        <f t="shared" si="61"/>
        <v>499929.51</v>
      </c>
      <c r="Q265" s="128">
        <f t="shared" si="61"/>
        <v>4250</v>
      </c>
      <c r="R265" s="128">
        <f t="shared" si="61"/>
        <v>504179.51</v>
      </c>
      <c r="S265" s="128">
        <f t="shared" si="61"/>
        <v>504196</v>
      </c>
      <c r="T265" s="369">
        <f t="shared" si="61"/>
        <v>-224.51000000004206</v>
      </c>
    </row>
    <row r="266" spans="1:20" s="122" customFormat="1" ht="15.75" thickTop="1" x14ac:dyDescent="0.25">
      <c r="A266" s="121"/>
      <c r="B266" s="121"/>
      <c r="C266" s="121"/>
      <c r="D266" s="121"/>
      <c r="E266" s="121"/>
      <c r="F266" s="121"/>
      <c r="G266" s="121"/>
      <c r="H266" s="121"/>
      <c r="I266" s="121"/>
      <c r="J266" s="121"/>
      <c r="K266" s="121"/>
      <c r="L266" s="246"/>
      <c r="M266" s="246"/>
      <c r="N266" s="246"/>
      <c r="O266" s="246"/>
      <c r="P266" s="121"/>
      <c r="Q266" s="121"/>
      <c r="R266" s="121"/>
      <c r="S266" s="121"/>
      <c r="T266" s="75"/>
    </row>
    <row r="267" spans="1:20" x14ac:dyDescent="0.25">
      <c r="K267" s="305" t="s">
        <v>105</v>
      </c>
      <c r="L267" s="403" t="s">
        <v>106</v>
      </c>
      <c r="M267" s="404"/>
      <c r="N267" s="334" t="s">
        <v>107</v>
      </c>
      <c r="O267" s="334"/>
      <c r="P267" s="304" t="s">
        <v>108</v>
      </c>
      <c r="Q267" s="305" t="s">
        <v>112</v>
      </c>
      <c r="R267" s="305" t="s">
        <v>113</v>
      </c>
      <c r="T267" s="59"/>
    </row>
    <row r="268" spans="1:20" x14ac:dyDescent="0.25">
      <c r="A268" s="60" t="s">
        <v>0</v>
      </c>
      <c r="B268" s="2"/>
      <c r="C268" s="3"/>
      <c r="D268" s="3"/>
      <c r="E268" s="3"/>
      <c r="F268" s="3"/>
      <c r="G268" s="78" t="s">
        <v>125</v>
      </c>
      <c r="H268" s="78" t="s">
        <v>125</v>
      </c>
      <c r="I268" s="78" t="s">
        <v>126</v>
      </c>
      <c r="J268" s="78" t="s">
        <v>125</v>
      </c>
      <c r="K268" s="78" t="s">
        <v>125</v>
      </c>
      <c r="L268" s="279"/>
      <c r="M268" s="279"/>
      <c r="N268" s="279" t="s">
        <v>104</v>
      </c>
      <c r="O268" s="279" t="s">
        <v>104</v>
      </c>
      <c r="P268" s="59" t="s">
        <v>131</v>
      </c>
      <c r="Q268" s="78" t="s">
        <v>109</v>
      </c>
      <c r="R268" s="78" t="s">
        <v>114</v>
      </c>
      <c r="S268" s="78" t="s">
        <v>125</v>
      </c>
      <c r="T268" s="345" t="s">
        <v>125</v>
      </c>
    </row>
    <row r="269" spans="1:20" x14ac:dyDescent="0.25">
      <c r="A269" s="58"/>
      <c r="B269" s="4"/>
      <c r="C269" s="1"/>
      <c r="D269" s="1"/>
      <c r="E269" s="1"/>
      <c r="F269" s="1"/>
      <c r="G269" s="58"/>
      <c r="H269" s="58" t="s">
        <v>1</v>
      </c>
      <c r="I269" s="58" t="s">
        <v>1</v>
      </c>
      <c r="J269" s="58" t="s">
        <v>1</v>
      </c>
      <c r="K269" s="58" t="s">
        <v>1</v>
      </c>
      <c r="L269" s="280" t="s">
        <v>102</v>
      </c>
      <c r="M269" s="280" t="s">
        <v>102</v>
      </c>
      <c r="N269" s="280" t="s">
        <v>216</v>
      </c>
      <c r="O269" s="280" t="s">
        <v>215</v>
      </c>
      <c r="P269" s="58"/>
      <c r="Q269" s="58" t="s">
        <v>218</v>
      </c>
      <c r="R269" s="58" t="s">
        <v>120</v>
      </c>
      <c r="S269" s="58" t="s">
        <v>2</v>
      </c>
      <c r="T269" s="314" t="s">
        <v>237</v>
      </c>
    </row>
    <row r="270" spans="1:20" x14ac:dyDescent="0.25">
      <c r="A270" s="54" t="s">
        <v>1</v>
      </c>
      <c r="B270" s="7"/>
      <c r="C270" s="8"/>
      <c r="D270" s="8"/>
      <c r="E270" s="8"/>
      <c r="F270" s="8"/>
      <c r="G270" s="54" t="s">
        <v>3</v>
      </c>
      <c r="H270" s="54" t="s">
        <v>202</v>
      </c>
      <c r="I270" s="54" t="s">
        <v>135</v>
      </c>
      <c r="J270" s="54" t="s">
        <v>204</v>
      </c>
      <c r="K270" s="54" t="s">
        <v>205</v>
      </c>
      <c r="L270" s="281" t="s">
        <v>103</v>
      </c>
      <c r="M270" s="281" t="s">
        <v>103</v>
      </c>
      <c r="N270" s="281"/>
      <c r="O270" s="281"/>
      <c r="P270" s="54"/>
      <c r="Q270" s="54" t="s">
        <v>111</v>
      </c>
      <c r="R270" s="54" t="s">
        <v>121</v>
      </c>
      <c r="S270" s="54" t="s">
        <v>4</v>
      </c>
      <c r="T270" s="346" t="s">
        <v>238</v>
      </c>
    </row>
    <row r="271" spans="1:20" x14ac:dyDescent="0.25">
      <c r="A271" s="62"/>
      <c r="B271" s="108"/>
      <c r="C271" s="109"/>
      <c r="D271" s="109" t="s">
        <v>140</v>
      </c>
      <c r="E271" s="109"/>
      <c r="F271" s="140"/>
      <c r="G271" s="140"/>
      <c r="H271" s="140"/>
      <c r="I271" s="62"/>
      <c r="J271" s="62"/>
      <c r="K271" s="62"/>
      <c r="L271" s="272"/>
      <c r="M271" s="272"/>
      <c r="N271" s="272"/>
      <c r="O271" s="272"/>
      <c r="P271" s="62"/>
      <c r="Q271" s="62"/>
      <c r="R271" s="62"/>
      <c r="S271" s="62"/>
      <c r="T271" s="314" t="s">
        <v>220</v>
      </c>
    </row>
    <row r="272" spans="1:20" x14ac:dyDescent="0.25">
      <c r="A272" s="62"/>
      <c r="B272" s="40"/>
      <c r="C272" s="32"/>
      <c r="D272" s="32"/>
      <c r="E272" s="32" t="s">
        <v>141</v>
      </c>
      <c r="F272" s="52"/>
      <c r="G272" s="52">
        <v>0</v>
      </c>
      <c r="H272" s="271">
        <v>-3697</v>
      </c>
      <c r="I272" s="272">
        <v>-316</v>
      </c>
      <c r="J272" s="62">
        <v>-520</v>
      </c>
      <c r="K272" s="62">
        <v>-387.51</v>
      </c>
      <c r="L272" s="272"/>
      <c r="M272" s="272"/>
      <c r="N272" s="272">
        <v>388</v>
      </c>
      <c r="O272" s="272"/>
      <c r="P272" s="62">
        <f>SUM(K272:O272)</f>
        <v>0.49000000000000909</v>
      </c>
      <c r="Q272" s="62"/>
      <c r="R272" s="62">
        <f t="shared" ref="R272:R276" si="62">SUM(P272:Q272)</f>
        <v>0.49000000000000909</v>
      </c>
      <c r="S272" s="62"/>
      <c r="T272" s="62"/>
    </row>
    <row r="273" spans="1:20" x14ac:dyDescent="0.25">
      <c r="A273" s="62"/>
      <c r="B273" s="40"/>
      <c r="C273" s="32"/>
      <c r="D273" s="32"/>
      <c r="E273" s="32" t="s">
        <v>144</v>
      </c>
      <c r="F273" s="52"/>
      <c r="G273" s="52">
        <v>0</v>
      </c>
      <c r="H273" s="271"/>
      <c r="I273" s="272">
        <v>140</v>
      </c>
      <c r="J273" s="62">
        <v>208</v>
      </c>
      <c r="K273" s="62">
        <v>544</v>
      </c>
      <c r="L273" s="272"/>
      <c r="M273" s="272"/>
      <c r="N273" s="272"/>
      <c r="O273" s="272">
        <v>-544</v>
      </c>
      <c r="P273" s="62">
        <f>SUM(K273:O273)</f>
        <v>0</v>
      </c>
      <c r="Q273" s="62"/>
      <c r="R273" s="62">
        <f>SUM(P273:Q273)</f>
        <v>0</v>
      </c>
      <c r="S273" s="62"/>
      <c r="T273" s="62"/>
    </row>
    <row r="274" spans="1:20" x14ac:dyDescent="0.25">
      <c r="A274" s="62"/>
      <c r="B274" s="40"/>
      <c r="C274" s="32"/>
      <c r="D274" s="32"/>
      <c r="E274" s="32" t="s">
        <v>142</v>
      </c>
      <c r="F274" s="52"/>
      <c r="G274" s="52">
        <v>0</v>
      </c>
      <c r="H274" s="271">
        <v>-151</v>
      </c>
      <c r="I274" s="272">
        <v>-92</v>
      </c>
      <c r="J274" s="62">
        <v>362</v>
      </c>
      <c r="K274" s="62">
        <v>143</v>
      </c>
      <c r="L274" s="272">
        <v>521.96</v>
      </c>
      <c r="N274" s="272"/>
      <c r="O274" s="272">
        <v>-665</v>
      </c>
      <c r="P274" s="62">
        <f t="shared" ref="P274:P276" si="63">SUM(K274:O274)</f>
        <v>-3.999999999996362E-2</v>
      </c>
      <c r="Q274" s="62"/>
      <c r="R274" s="62">
        <f t="shared" si="62"/>
        <v>-3.999999999996362E-2</v>
      </c>
      <c r="S274" s="62"/>
      <c r="T274" s="62"/>
    </row>
    <row r="275" spans="1:20" x14ac:dyDescent="0.25">
      <c r="A275" s="62"/>
      <c r="B275" s="40"/>
      <c r="C275" s="32"/>
      <c r="D275" s="32"/>
      <c r="E275" s="32" t="s">
        <v>143</v>
      </c>
      <c r="F275" s="52"/>
      <c r="G275" s="52">
        <v>0</v>
      </c>
      <c r="H275" s="271"/>
      <c r="I275" s="272">
        <v>2309</v>
      </c>
      <c r="J275" s="62">
        <v>870</v>
      </c>
      <c r="K275" s="62">
        <v>581</v>
      </c>
      <c r="L275" s="272"/>
      <c r="M275" s="272">
        <v>-4120.5600000000004</v>
      </c>
      <c r="N275" s="272">
        <v>3540</v>
      </c>
      <c r="O275" s="272"/>
      <c r="P275" s="62">
        <f t="shared" si="63"/>
        <v>0.43999999999959982</v>
      </c>
      <c r="Q275" s="62"/>
      <c r="R275" s="62">
        <f t="shared" si="62"/>
        <v>0.43999999999959982</v>
      </c>
      <c r="S275" s="62"/>
      <c r="T275" s="62"/>
    </row>
    <row r="276" spans="1:20" x14ac:dyDescent="0.25">
      <c r="A276" s="62"/>
      <c r="B276" s="40"/>
      <c r="C276" s="32"/>
      <c r="D276" s="32"/>
      <c r="E276" s="32" t="s">
        <v>223</v>
      </c>
      <c r="F276" s="52"/>
      <c r="G276" s="52">
        <v>0</v>
      </c>
      <c r="H276" s="271"/>
      <c r="I276" s="272">
        <v>-250</v>
      </c>
      <c r="J276" s="62">
        <v>-250</v>
      </c>
      <c r="K276" s="62">
        <v>-250</v>
      </c>
      <c r="L276" s="272"/>
      <c r="M276" s="272">
        <v>-200</v>
      </c>
      <c r="N276" s="272"/>
      <c r="O276" s="272">
        <v>450</v>
      </c>
      <c r="P276" s="62">
        <f t="shared" si="63"/>
        <v>0</v>
      </c>
      <c r="Q276" s="62"/>
      <c r="R276" s="62">
        <f t="shared" si="62"/>
        <v>0</v>
      </c>
      <c r="S276" s="62"/>
      <c r="T276" s="62"/>
    </row>
    <row r="278" spans="1:20" s="122" customFormat="1" x14ac:dyDescent="0.25">
      <c r="A278" s="72">
        <v>0</v>
      </c>
      <c r="B278" s="349"/>
      <c r="C278" s="350"/>
      <c r="D278" s="349"/>
      <c r="E278" s="349"/>
      <c r="F278" s="351" t="s">
        <v>25</v>
      </c>
      <c r="G278" s="347">
        <v>0</v>
      </c>
      <c r="H278" s="347">
        <f t="shared" ref="H278:R278" si="64">SUM(H272:H276)</f>
        <v>-3848</v>
      </c>
      <c r="I278" s="347">
        <f t="shared" si="64"/>
        <v>1791</v>
      </c>
      <c r="J278" s="347">
        <f t="shared" si="64"/>
        <v>670</v>
      </c>
      <c r="K278" s="347">
        <f t="shared" si="64"/>
        <v>630.49</v>
      </c>
      <c r="L278" s="348">
        <f t="shared" si="64"/>
        <v>521.96</v>
      </c>
      <c r="M278" s="348">
        <f t="shared" si="64"/>
        <v>-4320.5600000000004</v>
      </c>
      <c r="N278" s="348">
        <f t="shared" si="64"/>
        <v>3928</v>
      </c>
      <c r="O278" s="348">
        <f>SUM(O272:O276)</f>
        <v>-759</v>
      </c>
      <c r="P278" s="347">
        <f>P276+P275+P274+P273+P272</f>
        <v>0.8899999999996453</v>
      </c>
      <c r="Q278" s="347">
        <f t="shared" si="64"/>
        <v>0</v>
      </c>
      <c r="R278" s="347">
        <f t="shared" si="64"/>
        <v>0.8899999999996453</v>
      </c>
      <c r="S278" s="347">
        <v>0</v>
      </c>
      <c r="T278" s="347">
        <v>0</v>
      </c>
    </row>
    <row r="279" spans="1:20" x14ac:dyDescent="0.25">
      <c r="T279" s="121"/>
    </row>
    <row r="280" spans="1:20" x14ac:dyDescent="0.25">
      <c r="A280" s="121">
        <v>452065</v>
      </c>
      <c r="B280" s="122"/>
      <c r="C280" s="122"/>
      <c r="D280" s="122"/>
      <c r="E280" s="122"/>
      <c r="F280" s="123" t="s">
        <v>130</v>
      </c>
      <c r="G280" s="121">
        <f t="shared" ref="G280:Q280" si="65">G278+G265</f>
        <v>503955</v>
      </c>
      <c r="H280" s="121">
        <f t="shared" si="65"/>
        <v>222415</v>
      </c>
      <c r="I280" s="121">
        <f t="shared" si="65"/>
        <v>349821.44</v>
      </c>
      <c r="J280" s="121">
        <f t="shared" si="65"/>
        <v>409869</v>
      </c>
      <c r="K280" s="121">
        <f t="shared" si="65"/>
        <v>457644.55</v>
      </c>
      <c r="L280" s="246">
        <f t="shared" si="65"/>
        <v>3849.96</v>
      </c>
      <c r="M280" s="246">
        <f t="shared" si="65"/>
        <v>-173044.56</v>
      </c>
      <c r="N280" s="246">
        <f t="shared" si="65"/>
        <v>211674.86</v>
      </c>
      <c r="O280" s="246">
        <f>O278+O265</f>
        <v>-194.40999999999985</v>
      </c>
      <c r="P280" s="121">
        <f t="shared" si="65"/>
        <v>499930.4</v>
      </c>
      <c r="Q280" s="121">
        <f t="shared" si="65"/>
        <v>4250</v>
      </c>
      <c r="R280" s="121">
        <f>R278+R265</f>
        <v>504180.4</v>
      </c>
      <c r="S280" s="121">
        <f>S278+S265</f>
        <v>504196</v>
      </c>
      <c r="T280" s="121"/>
    </row>
    <row r="281" spans="1:20" x14ac:dyDescent="0.25">
      <c r="A281" s="121"/>
      <c r="B281" s="122"/>
      <c r="C281" s="122"/>
      <c r="D281" s="122"/>
      <c r="E281" s="122"/>
      <c r="F281" s="123"/>
      <c r="G281" s="121"/>
      <c r="H281" s="121"/>
      <c r="I281" s="121"/>
      <c r="J281" s="121"/>
      <c r="K281" s="121"/>
      <c r="L281" s="246"/>
      <c r="M281" s="246"/>
      <c r="N281" s="246"/>
      <c r="O281" s="246"/>
      <c r="P281" s="121"/>
      <c r="Q281" s="121"/>
      <c r="R281" s="121"/>
      <c r="S281" s="121"/>
      <c r="T281" s="121"/>
    </row>
    <row r="282" spans="1:20" x14ac:dyDescent="0.25">
      <c r="A282" s="59">
        <v>-400898</v>
      </c>
      <c r="B282" s="122"/>
      <c r="C282" s="31" t="s">
        <v>145</v>
      </c>
      <c r="D282" s="122"/>
      <c r="E282" s="122"/>
      <c r="F282" s="122"/>
      <c r="G282" s="121">
        <v>-527511</v>
      </c>
      <c r="H282" s="121">
        <v>-527511</v>
      </c>
      <c r="I282" s="121">
        <f>G282</f>
        <v>-527511</v>
      </c>
      <c r="J282" s="121">
        <f t="shared" ref="J282:K282" si="66">H282</f>
        <v>-527511</v>
      </c>
      <c r="K282" s="121">
        <f t="shared" si="66"/>
        <v>-527511</v>
      </c>
      <c r="L282" s="246"/>
      <c r="M282" s="246"/>
      <c r="R282" s="121"/>
      <c r="T282" s="121"/>
    </row>
    <row r="283" spans="1:20" x14ac:dyDescent="0.25">
      <c r="A283" s="59">
        <v>-26000</v>
      </c>
      <c r="B283" s="122"/>
      <c r="C283" s="31" t="s">
        <v>146</v>
      </c>
      <c r="D283" s="122"/>
      <c r="E283" s="122"/>
      <c r="F283" s="123"/>
      <c r="G283" s="121"/>
      <c r="H283" s="121"/>
      <c r="I283" s="121"/>
      <c r="J283" s="121"/>
      <c r="K283" s="121"/>
      <c r="L283" s="246"/>
      <c r="M283" s="246"/>
      <c r="R283" s="121"/>
      <c r="T283" s="121"/>
    </row>
    <row r="284" spans="1:20" x14ac:dyDescent="0.25">
      <c r="A284" s="59">
        <v>-9000</v>
      </c>
      <c r="B284" s="122"/>
      <c r="C284" s="31" t="s">
        <v>147</v>
      </c>
      <c r="D284" s="122"/>
      <c r="E284" s="122"/>
      <c r="F284" s="123"/>
      <c r="G284" s="121"/>
      <c r="H284" s="121"/>
      <c r="I284" s="121"/>
      <c r="J284" s="121"/>
      <c r="K284" s="121"/>
      <c r="L284" s="246"/>
      <c r="M284" s="246"/>
      <c r="R284" s="121"/>
      <c r="T284" s="121"/>
    </row>
    <row r="285" spans="1:20" x14ac:dyDescent="0.25">
      <c r="A285" s="73">
        <v>0</v>
      </c>
      <c r="B285" s="126"/>
      <c r="C285" s="34" t="s">
        <v>148</v>
      </c>
      <c r="D285" s="126"/>
      <c r="E285" s="126"/>
      <c r="F285" s="127"/>
      <c r="G285" s="125"/>
      <c r="H285" s="125"/>
      <c r="I285" s="125"/>
      <c r="J285" s="125"/>
      <c r="K285" s="125"/>
      <c r="L285" s="299"/>
      <c r="M285" s="299"/>
      <c r="N285" s="248"/>
      <c r="O285" s="248"/>
      <c r="P285" s="73"/>
      <c r="Q285" s="73"/>
      <c r="R285" s="73"/>
      <c r="S285" s="73"/>
      <c r="T285" s="125"/>
    </row>
    <row r="286" spans="1:20" x14ac:dyDescent="0.25">
      <c r="B286" s="122"/>
      <c r="C286" s="31"/>
      <c r="D286" s="122"/>
      <c r="E286" s="122"/>
      <c r="F286" s="123"/>
      <c r="G286" s="121"/>
      <c r="H286" s="121"/>
      <c r="I286" s="121"/>
      <c r="J286" s="121"/>
      <c r="K286" s="121"/>
      <c r="L286" s="246"/>
      <c r="M286" s="246"/>
      <c r="T286" s="121"/>
    </row>
    <row r="287" spans="1:20" s="122" customFormat="1" ht="15.75" thickBot="1" x14ac:dyDescent="0.3">
      <c r="A287" s="128">
        <f>A265+A282+A283+A284</f>
        <v>16166.049999999988</v>
      </c>
      <c r="B287" s="128"/>
      <c r="C287" s="128"/>
      <c r="D287" s="128"/>
      <c r="E287" s="128"/>
      <c r="F287" s="128"/>
      <c r="G287" s="128">
        <f t="shared" ref="G287:T287" si="67">G282+G280</f>
        <v>-23556</v>
      </c>
      <c r="H287" s="128">
        <f t="shared" si="67"/>
        <v>-305096</v>
      </c>
      <c r="I287" s="128">
        <f t="shared" si="67"/>
        <v>-177689.56</v>
      </c>
      <c r="J287" s="128">
        <f t="shared" si="67"/>
        <v>-117642</v>
      </c>
      <c r="K287" s="128">
        <f t="shared" si="67"/>
        <v>-69866.450000000012</v>
      </c>
      <c r="L287" s="249">
        <f t="shared" si="67"/>
        <v>3849.96</v>
      </c>
      <c r="M287" s="249">
        <f t="shared" si="67"/>
        <v>-173044.56</v>
      </c>
      <c r="N287" s="249">
        <f t="shared" si="67"/>
        <v>211674.86</v>
      </c>
      <c r="O287" s="249">
        <f t="shared" si="67"/>
        <v>-194.40999999999985</v>
      </c>
      <c r="P287" s="128">
        <f t="shared" si="67"/>
        <v>499930.4</v>
      </c>
      <c r="Q287" s="128">
        <f t="shared" si="67"/>
        <v>4250</v>
      </c>
      <c r="R287" s="128">
        <f t="shared" si="67"/>
        <v>504180.4</v>
      </c>
      <c r="S287" s="128">
        <f t="shared" si="67"/>
        <v>504196</v>
      </c>
      <c r="T287" s="128">
        <f t="shared" si="67"/>
        <v>0</v>
      </c>
    </row>
    <row r="288" spans="1:20" ht="15.75" thickTop="1" x14ac:dyDescent="0.25">
      <c r="A288" s="121"/>
      <c r="B288" s="122"/>
      <c r="C288" s="122"/>
      <c r="D288" s="122"/>
      <c r="E288" s="122"/>
      <c r="F288" s="123"/>
      <c r="G288" s="121"/>
      <c r="H288" s="121"/>
      <c r="I288" s="121"/>
      <c r="J288" s="121"/>
      <c r="K288" s="121"/>
      <c r="L288" s="246"/>
      <c r="M288" s="246"/>
      <c r="T288" s="121"/>
    </row>
    <row r="289" spans="1:21" x14ac:dyDescent="0.25">
      <c r="A289" s="59">
        <v>73455</v>
      </c>
      <c r="B289" s="122"/>
      <c r="C289" s="122"/>
      <c r="D289" s="122"/>
      <c r="E289" s="122"/>
      <c r="F289" s="133" t="s">
        <v>132</v>
      </c>
      <c r="G289" s="121"/>
      <c r="H289" s="121"/>
      <c r="I289" s="121"/>
      <c r="J289" s="121"/>
      <c r="K289" s="121"/>
      <c r="L289" s="246"/>
      <c r="M289" s="246"/>
      <c r="T289" s="121"/>
    </row>
    <row r="290" spans="1:21" x14ac:dyDescent="0.25">
      <c r="A290" s="59">
        <f>-A287</f>
        <v>-16166.049999999988</v>
      </c>
      <c r="B290" s="122"/>
      <c r="C290" s="122"/>
      <c r="D290" s="122"/>
      <c r="E290" s="122"/>
      <c r="F290" s="133" t="s">
        <v>133</v>
      </c>
      <c r="G290" s="121"/>
      <c r="H290" s="121"/>
      <c r="I290" s="121"/>
      <c r="J290" s="121"/>
      <c r="K290" s="121"/>
      <c r="L290" s="246"/>
      <c r="M290" s="246"/>
      <c r="T290" s="121"/>
    </row>
    <row r="291" spans="1:21" ht="15.75" thickBot="1" x14ac:dyDescent="0.3">
      <c r="A291" s="129">
        <f>A289+A290</f>
        <v>57288.950000000012</v>
      </c>
      <c r="B291" s="130"/>
      <c r="C291" s="130"/>
      <c r="D291" s="130"/>
      <c r="E291" s="130"/>
      <c r="F291" s="131"/>
      <c r="G291" s="129"/>
      <c r="H291" s="129"/>
      <c r="I291" s="129"/>
      <c r="J291" s="129"/>
      <c r="K291" s="129"/>
      <c r="L291" s="300"/>
      <c r="M291" s="300"/>
      <c r="N291" s="343"/>
      <c r="O291" s="343"/>
      <c r="P291" s="132"/>
      <c r="Q291" s="132"/>
      <c r="R291" s="132"/>
      <c r="S291" s="132"/>
      <c r="T291" s="132"/>
    </row>
    <row r="292" spans="1:21" ht="15.75" thickTop="1" x14ac:dyDescent="0.25">
      <c r="A292" s="121"/>
      <c r="B292" s="122"/>
      <c r="C292" s="122"/>
      <c r="D292" s="122"/>
      <c r="E292" s="122"/>
      <c r="F292" s="123"/>
      <c r="G292" s="121"/>
      <c r="H292" s="121"/>
      <c r="I292" s="121"/>
      <c r="J292" s="121"/>
      <c r="K292" s="121"/>
      <c r="L292" s="246"/>
      <c r="M292" s="246"/>
    </row>
    <row r="293" spans="1:21" x14ac:dyDescent="0.25">
      <c r="C293" s="42"/>
      <c r="D293" s="42"/>
      <c r="E293" s="141" t="s">
        <v>151</v>
      </c>
      <c r="F293" s="141"/>
      <c r="G293" s="151"/>
      <c r="H293" s="151"/>
      <c r="I293" s="152">
        <v>-184223</v>
      </c>
      <c r="J293" s="152"/>
      <c r="K293" s="121">
        <f>K280</f>
        <v>457644.55</v>
      </c>
      <c r="L293" s="301"/>
      <c r="R293" s="59">
        <f>R265</f>
        <v>504179.51</v>
      </c>
      <c r="S293" s="59">
        <f>G280</f>
        <v>503955</v>
      </c>
      <c r="U293" s="277"/>
    </row>
    <row r="294" spans="1:21" x14ac:dyDescent="0.25">
      <c r="F294" t="s">
        <v>152</v>
      </c>
      <c r="I294" s="59">
        <v>-245512</v>
      </c>
      <c r="K294" s="121">
        <f>-K278</f>
        <v>-630.49</v>
      </c>
      <c r="S294" s="59">
        <f>-S280</f>
        <v>-504196</v>
      </c>
    </row>
    <row r="295" spans="1:21" ht="15.75" thickBot="1" x14ac:dyDescent="0.3">
      <c r="F295" t="s">
        <v>153</v>
      </c>
      <c r="I295" s="59">
        <v>252037</v>
      </c>
      <c r="K295" s="59">
        <f>SUM(K293:K294)</f>
        <v>457014.06</v>
      </c>
      <c r="S295" s="129">
        <f>S293+S294</f>
        <v>-241</v>
      </c>
      <c r="U295" s="278"/>
    </row>
    <row r="296" spans="1:21" ht="16.5" thickTop="1" thickBot="1" x14ac:dyDescent="0.3">
      <c r="I296" s="129">
        <f>SUM(I293:I295)</f>
        <v>-177698</v>
      </c>
      <c r="J296" s="121"/>
      <c r="K296" s="121">
        <f>K282</f>
        <v>-527511</v>
      </c>
      <c r="L296" s="246"/>
      <c r="S296" s="365" t="s">
        <v>208</v>
      </c>
    </row>
    <row r="297" spans="1:21" ht="15.75" thickTop="1" x14ac:dyDescent="0.25">
      <c r="K297" s="59">
        <f>SUM(K295:K296)</f>
        <v>-70496.94</v>
      </c>
      <c r="S297" s="122" t="s">
        <v>207</v>
      </c>
    </row>
    <row r="298" spans="1:21" x14ac:dyDescent="0.25">
      <c r="S298" s="122" t="s">
        <v>209</v>
      </c>
    </row>
    <row r="299" spans="1:21" x14ac:dyDescent="0.25">
      <c r="S299" s="366">
        <v>0.17896999999999999</v>
      </c>
    </row>
    <row r="301" spans="1:21" ht="15.75" x14ac:dyDescent="0.25">
      <c r="S301" s="367"/>
      <c r="T301" s="362"/>
      <c r="U301" s="137"/>
    </row>
    <row r="302" spans="1:21" ht="15.75" x14ac:dyDescent="0.25">
      <c r="S302" s="367"/>
      <c r="T302" s="362"/>
      <c r="U302" s="137"/>
    </row>
  </sheetData>
  <mergeCells count="10">
    <mergeCell ref="L267:M267"/>
    <mergeCell ref="L2:M2"/>
    <mergeCell ref="L188:M188"/>
    <mergeCell ref="L215:M215"/>
    <mergeCell ref="L238:M238"/>
    <mergeCell ref="L166:M166"/>
    <mergeCell ref="L134:M134"/>
    <mergeCell ref="L94:M94"/>
    <mergeCell ref="L72:M72"/>
    <mergeCell ref="L45:M45"/>
  </mergeCells>
  <phoneticPr fontId="20" type="noConversion"/>
  <pageMargins left="0.70866141732283472" right="0.70866141732283472" top="0.74803149606299213" bottom="0.74803149606299213" header="0.31496062992125984" footer="0.31496062992125984"/>
  <pageSetup paperSize="8" scale="75" fitToHeight="6" orientation="landscape" r:id="rId1"/>
  <headerFooter>
    <oddHeader>&amp;CSTOURPORTOWNCOUNCIL
REVISED ESTIMATE 2025/26 AND BUDGET 2026/27 - DETAILED</oddHeader>
    <oddFooter>&amp;R&amp;D  &amp;T</oddFooter>
  </headerFooter>
  <rowBreaks count="6" manualBreakCount="6">
    <brk id="60" max="16383" man="1"/>
    <brk id="118" max="16383" man="1"/>
    <brk id="176" max="16383" man="1"/>
    <brk id="234" max="16383" man="1"/>
    <brk id="291" max="16383" man="1"/>
    <brk id="30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BFBB9-5858-43F3-9FE5-A4901CEA123B}">
  <sheetPr>
    <pageSetUpPr fitToPage="1"/>
  </sheetPr>
  <dimension ref="A2:J55"/>
  <sheetViews>
    <sheetView tabSelected="1" workbookViewId="0">
      <selection activeCell="I58" sqref="I58"/>
    </sheetView>
  </sheetViews>
  <sheetFormatPr defaultRowHeight="15" x14ac:dyDescent="0.25"/>
  <cols>
    <col min="5" max="5" width="12.85546875" customWidth="1"/>
    <col min="6" max="6" width="12.42578125" style="376" customWidth="1"/>
    <col min="7" max="7" width="12.42578125" style="378" customWidth="1"/>
    <col min="8" max="10" width="12.42578125" customWidth="1"/>
  </cols>
  <sheetData>
    <row r="2" spans="1:10" x14ac:dyDescent="0.25">
      <c r="A2" s="401" t="s">
        <v>157</v>
      </c>
      <c r="B2" s="401"/>
      <c r="C2" s="401"/>
      <c r="D2" s="401"/>
      <c r="E2" s="401"/>
      <c r="F2" s="401"/>
      <c r="G2" s="401"/>
      <c r="H2" s="401"/>
      <c r="I2" s="401"/>
      <c r="J2" s="401"/>
    </row>
    <row r="3" spans="1:10" x14ac:dyDescent="0.25">
      <c r="A3" s="401" t="s">
        <v>158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x14ac:dyDescent="0.25">
      <c r="A4" s="402" t="s">
        <v>159</v>
      </c>
      <c r="B4" s="402"/>
      <c r="C4" s="402"/>
      <c r="D4" s="402"/>
      <c r="E4" s="402"/>
      <c r="F4" s="402"/>
      <c r="G4" s="402"/>
      <c r="H4" s="402"/>
      <c r="I4" s="402"/>
      <c r="J4" s="402"/>
    </row>
    <row r="6" spans="1:10" x14ac:dyDescent="0.25">
      <c r="A6" s="2"/>
      <c r="B6" s="3"/>
      <c r="C6" s="3"/>
      <c r="D6" s="3"/>
      <c r="E6" s="3"/>
      <c r="F6" s="371" t="s">
        <v>225</v>
      </c>
      <c r="G6" s="371" t="s">
        <v>125</v>
      </c>
      <c r="H6" s="157" t="s">
        <v>149</v>
      </c>
      <c r="I6" s="158" t="s">
        <v>160</v>
      </c>
      <c r="J6" s="158" t="s">
        <v>161</v>
      </c>
    </row>
    <row r="7" spans="1:10" ht="15.75" customHeight="1" x14ac:dyDescent="0.25">
      <c r="A7" s="379" t="s">
        <v>228</v>
      </c>
      <c r="B7" s="1"/>
      <c r="C7" s="1"/>
      <c r="D7" s="1"/>
      <c r="E7" s="1"/>
      <c r="F7" s="372" t="s">
        <v>226</v>
      </c>
      <c r="G7" s="372" t="s">
        <v>162</v>
      </c>
      <c r="H7" s="50" t="s">
        <v>4</v>
      </c>
      <c r="I7" s="159" t="s">
        <v>4</v>
      </c>
      <c r="J7" s="11" t="s">
        <v>4</v>
      </c>
    </row>
    <row r="8" spans="1:10" s="122" customFormat="1" x14ac:dyDescent="0.25">
      <c r="A8" s="380" t="s">
        <v>229</v>
      </c>
      <c r="B8" s="381"/>
      <c r="C8" s="381"/>
      <c r="D8" s="381"/>
      <c r="E8" s="381"/>
      <c r="F8" s="382" t="s">
        <v>227</v>
      </c>
      <c r="G8" s="382" t="s">
        <v>1</v>
      </c>
      <c r="H8" s="382" t="s">
        <v>4</v>
      </c>
      <c r="I8" s="382" t="s">
        <v>4</v>
      </c>
      <c r="J8" s="382" t="s">
        <v>4</v>
      </c>
    </row>
    <row r="9" spans="1:10" x14ac:dyDescent="0.25">
      <c r="A9" s="21"/>
      <c r="B9" s="10"/>
      <c r="C9" s="10"/>
      <c r="D9" s="10"/>
      <c r="E9" s="10"/>
      <c r="F9" s="373" t="s">
        <v>5</v>
      </c>
      <c r="G9" s="373" t="s">
        <v>5</v>
      </c>
      <c r="H9" s="160" t="s">
        <v>5</v>
      </c>
      <c r="I9" s="161" t="s">
        <v>5</v>
      </c>
      <c r="J9" s="161" t="s">
        <v>5</v>
      </c>
    </row>
    <row r="10" spans="1:10" x14ac:dyDescent="0.25">
      <c r="A10" s="23" t="s">
        <v>235</v>
      </c>
      <c r="F10" s="372"/>
      <c r="G10" s="372"/>
      <c r="H10" s="162"/>
      <c r="I10" s="11"/>
      <c r="J10" s="11"/>
    </row>
    <row r="11" spans="1:10" x14ac:dyDescent="0.25">
      <c r="A11" s="23"/>
      <c r="B11" t="s">
        <v>163</v>
      </c>
      <c r="F11" s="372"/>
      <c r="G11" s="385">
        <v>0</v>
      </c>
      <c r="H11" s="386">
        <f>G13</f>
        <v>1100</v>
      </c>
      <c r="I11" s="387">
        <f>H15</f>
        <v>2200</v>
      </c>
      <c r="J11" s="387">
        <f>I15</f>
        <v>3300</v>
      </c>
    </row>
    <row r="12" spans="1:10" x14ac:dyDescent="0.25">
      <c r="A12" s="12"/>
      <c r="F12" s="372"/>
      <c r="G12" s="385"/>
      <c r="H12" s="386"/>
      <c r="I12" s="387"/>
      <c r="J12" s="387"/>
    </row>
    <row r="13" spans="1:10" x14ac:dyDescent="0.25">
      <c r="A13" s="12"/>
      <c r="B13" t="s">
        <v>236</v>
      </c>
      <c r="F13" s="372">
        <v>0</v>
      </c>
      <c r="G13" s="385">
        <v>1100</v>
      </c>
      <c r="H13" s="386">
        <f>G13</f>
        <v>1100</v>
      </c>
      <c r="I13" s="387">
        <f>H13</f>
        <v>1100</v>
      </c>
      <c r="J13" s="387">
        <f>I13</f>
        <v>1100</v>
      </c>
    </row>
    <row r="14" spans="1:10" x14ac:dyDescent="0.25">
      <c r="A14" s="12"/>
      <c r="F14" s="372"/>
      <c r="G14" s="385"/>
      <c r="H14" s="387"/>
      <c r="I14" s="387"/>
      <c r="J14" s="388"/>
    </row>
    <row r="15" spans="1:10" ht="15.75" thickBot="1" x14ac:dyDescent="0.3">
      <c r="A15" s="23"/>
      <c r="B15" s="31" t="s">
        <v>166</v>
      </c>
      <c r="C15" s="31"/>
      <c r="D15" s="31"/>
      <c r="E15" s="31"/>
      <c r="F15" s="374">
        <f>SUM(F11:F14)</f>
        <v>0</v>
      </c>
      <c r="G15" s="374">
        <f>SUM(G11:G14)</f>
        <v>1100</v>
      </c>
      <c r="H15" s="164">
        <f>SUM(H10:H14)</f>
        <v>2200</v>
      </c>
      <c r="I15" s="163">
        <f>SUM(I10:I14)</f>
        <v>3300</v>
      </c>
      <c r="J15" s="163">
        <f>SUM(J10:J14)</f>
        <v>4400</v>
      </c>
    </row>
    <row r="16" spans="1:10" ht="15.75" thickTop="1" x14ac:dyDescent="0.25">
      <c r="A16" s="23"/>
      <c r="B16" s="31"/>
      <c r="C16" s="31"/>
      <c r="D16" s="31"/>
      <c r="E16" s="31"/>
      <c r="F16" s="375"/>
      <c r="G16" s="375"/>
      <c r="H16" s="384"/>
      <c r="I16" s="166"/>
      <c r="J16" s="166"/>
    </row>
    <row r="17" spans="1:10" x14ac:dyDescent="0.25">
      <c r="A17" s="23" t="s">
        <v>231</v>
      </c>
      <c r="F17" s="372"/>
      <c r="G17" s="372"/>
      <c r="H17" s="162"/>
      <c r="I17" s="11"/>
      <c r="J17" s="11"/>
    </row>
    <row r="18" spans="1:10" x14ac:dyDescent="0.25">
      <c r="A18" s="23"/>
      <c r="B18" t="s">
        <v>163</v>
      </c>
      <c r="F18" s="372">
        <v>3959.03</v>
      </c>
      <c r="G18" s="372">
        <f>F24</f>
        <v>3959.03</v>
      </c>
      <c r="H18" s="162">
        <f>G24</f>
        <v>10959.03</v>
      </c>
      <c r="I18" s="11">
        <f>H24</f>
        <v>17959.03</v>
      </c>
      <c r="J18" s="11">
        <f>I24</f>
        <v>2959.0299999999988</v>
      </c>
    </row>
    <row r="19" spans="1:10" x14ac:dyDescent="0.25">
      <c r="A19" s="12"/>
      <c r="F19" s="372"/>
      <c r="G19" s="372"/>
      <c r="H19" s="162"/>
      <c r="I19" s="11"/>
      <c r="J19" s="11"/>
    </row>
    <row r="20" spans="1:10" x14ac:dyDescent="0.25">
      <c r="A20" s="12"/>
      <c r="B20" t="s">
        <v>164</v>
      </c>
      <c r="F20" s="372"/>
      <c r="G20" s="372"/>
      <c r="H20" s="162"/>
      <c r="I20" s="11">
        <v>-22000</v>
      </c>
      <c r="J20" s="11"/>
    </row>
    <row r="21" spans="1:10" x14ac:dyDescent="0.25">
      <c r="A21" s="12"/>
      <c r="B21" t="s">
        <v>98</v>
      </c>
      <c r="F21" s="372"/>
      <c r="G21" s="372"/>
      <c r="H21" s="11"/>
      <c r="I21" s="11"/>
      <c r="J21" s="6"/>
    </row>
    <row r="22" spans="1:10" x14ac:dyDescent="0.25">
      <c r="A22" s="12"/>
      <c r="B22" t="s">
        <v>165</v>
      </c>
      <c r="F22" s="372"/>
      <c r="G22" s="372">
        <v>7000</v>
      </c>
      <c r="H22" s="11">
        <v>7000</v>
      </c>
      <c r="I22" s="11">
        <v>7000</v>
      </c>
      <c r="J22" s="11">
        <v>7000</v>
      </c>
    </row>
    <row r="23" spans="1:10" x14ac:dyDescent="0.25">
      <c r="A23" s="12"/>
      <c r="F23" s="372"/>
      <c r="G23" s="372"/>
      <c r="H23" s="162"/>
      <c r="I23" s="11"/>
      <c r="J23" s="11"/>
    </row>
    <row r="24" spans="1:10" ht="15.75" thickBot="1" x14ac:dyDescent="0.3">
      <c r="A24" s="23"/>
      <c r="B24" s="31" t="s">
        <v>166</v>
      </c>
      <c r="C24" s="31"/>
      <c r="D24" s="31"/>
      <c r="E24" s="31"/>
      <c r="F24" s="374">
        <f>SUM(F18:F22)</f>
        <v>3959.03</v>
      </c>
      <c r="G24" s="374">
        <f>SUM(G18:G22)</f>
        <v>10959.03</v>
      </c>
      <c r="H24" s="164">
        <f>SUM(H17:H22)</f>
        <v>17959.03</v>
      </c>
      <c r="I24" s="163">
        <f>SUM(I17:I22)</f>
        <v>2959.0299999999988</v>
      </c>
      <c r="J24" s="163">
        <f>SUM(J17:J22)</f>
        <v>9959.0299999999988</v>
      </c>
    </row>
    <row r="25" spans="1:10" ht="15.75" thickTop="1" x14ac:dyDescent="0.25">
      <c r="A25" s="12"/>
      <c r="F25" s="372"/>
      <c r="G25" s="377"/>
      <c r="H25" s="18"/>
      <c r="I25" s="39"/>
      <c r="J25" s="39"/>
    </row>
    <row r="26" spans="1:10" x14ac:dyDescent="0.25">
      <c r="A26" s="23" t="s">
        <v>232</v>
      </c>
      <c r="F26" s="372"/>
      <c r="G26" s="377"/>
      <c r="H26" s="162"/>
      <c r="I26" s="39"/>
      <c r="J26" s="39"/>
    </row>
    <row r="27" spans="1:10" x14ac:dyDescent="0.25">
      <c r="A27" s="23"/>
      <c r="B27" t="s">
        <v>163</v>
      </c>
      <c r="F27" s="372">
        <v>17453.62</v>
      </c>
      <c r="G27" s="377">
        <f>F34</f>
        <v>17453.62</v>
      </c>
      <c r="H27" s="39">
        <f>G34</f>
        <v>3103.619999999999</v>
      </c>
      <c r="I27" s="39">
        <f>H34</f>
        <v>6203.619999999999</v>
      </c>
      <c r="J27" s="39">
        <f>I34</f>
        <v>9303.619999999999</v>
      </c>
    </row>
    <row r="28" spans="1:10" x14ac:dyDescent="0.25">
      <c r="A28" s="23"/>
      <c r="B28" s="122" t="s">
        <v>167</v>
      </c>
      <c r="F28" s="372"/>
      <c r="G28" s="377"/>
      <c r="H28" s="18"/>
      <c r="I28" s="39"/>
      <c r="J28" s="39"/>
    </row>
    <row r="29" spans="1:10" x14ac:dyDescent="0.25">
      <c r="A29" s="23"/>
      <c r="B29" t="s">
        <v>168</v>
      </c>
      <c r="F29" s="372"/>
      <c r="G29" s="383">
        <v>-16000</v>
      </c>
      <c r="H29" s="18"/>
      <c r="I29" s="39"/>
      <c r="J29" s="39"/>
    </row>
    <row r="30" spans="1:10" x14ac:dyDescent="0.25">
      <c r="A30" s="12"/>
      <c r="B30" t="s">
        <v>169</v>
      </c>
      <c r="F30" s="372"/>
      <c r="G30" s="383">
        <v>-250</v>
      </c>
      <c r="H30" s="39"/>
      <c r="I30" s="39"/>
      <c r="J30" s="39"/>
    </row>
    <row r="31" spans="1:10" x14ac:dyDescent="0.25">
      <c r="A31" s="12"/>
      <c r="B31" t="s">
        <v>180</v>
      </c>
      <c r="F31" s="372"/>
      <c r="G31" s="383">
        <v>-1200</v>
      </c>
      <c r="H31" s="18"/>
      <c r="I31" s="39"/>
      <c r="J31" s="39"/>
    </row>
    <row r="32" spans="1:10" x14ac:dyDescent="0.25">
      <c r="A32" s="12"/>
      <c r="B32" t="s">
        <v>230</v>
      </c>
      <c r="F32" s="372"/>
      <c r="G32" s="377">
        <v>3100</v>
      </c>
      <c r="H32" s="39">
        <v>3100</v>
      </c>
      <c r="I32" s="39">
        <v>3100</v>
      </c>
      <c r="J32" s="39">
        <v>3100</v>
      </c>
    </row>
    <row r="33" spans="1:10" x14ac:dyDescent="0.25">
      <c r="A33" s="12"/>
      <c r="F33" s="372"/>
      <c r="G33" s="377"/>
      <c r="H33" s="18"/>
      <c r="I33" s="39"/>
      <c r="J33" s="39"/>
    </row>
    <row r="34" spans="1:10" ht="15.75" thickBot="1" x14ac:dyDescent="0.3">
      <c r="A34" s="23"/>
      <c r="B34" s="31" t="s">
        <v>166</v>
      </c>
      <c r="C34" s="31"/>
      <c r="D34" s="31"/>
      <c r="E34" s="31"/>
      <c r="F34" s="374">
        <f>SUM(F27:F32)</f>
        <v>17453.62</v>
      </c>
      <c r="G34" s="374">
        <f>SUM(G27:G32)</f>
        <v>3103.619999999999</v>
      </c>
      <c r="H34" s="165">
        <f>SUM(H27:H33)</f>
        <v>6203.619999999999</v>
      </c>
      <c r="I34" s="148">
        <f>SUM(I27:I33)</f>
        <v>9303.619999999999</v>
      </c>
      <c r="J34" s="148">
        <f>SUM(J26:J32)</f>
        <v>12403.619999999999</v>
      </c>
    </row>
    <row r="35" spans="1:10" ht="15.75" thickTop="1" x14ac:dyDescent="0.25">
      <c r="A35" s="12"/>
      <c r="F35" s="372"/>
      <c r="G35" s="377"/>
      <c r="H35" s="18"/>
      <c r="I35" s="39"/>
      <c r="J35" s="39"/>
    </row>
    <row r="36" spans="1:10" x14ac:dyDescent="0.25">
      <c r="A36" s="23" t="s">
        <v>233</v>
      </c>
      <c r="F36" s="372"/>
      <c r="G36" s="377"/>
      <c r="H36" s="18"/>
      <c r="I36" s="39"/>
      <c r="J36" s="39"/>
    </row>
    <row r="37" spans="1:10" x14ac:dyDescent="0.25">
      <c r="A37" s="12"/>
      <c r="F37" s="372"/>
      <c r="G37" s="377"/>
      <c r="H37" s="18"/>
      <c r="I37" s="39"/>
      <c r="J37" s="39"/>
    </row>
    <row r="38" spans="1:10" x14ac:dyDescent="0.25">
      <c r="A38" s="12"/>
      <c r="B38" t="s">
        <v>163</v>
      </c>
      <c r="F38" s="372">
        <v>15110</v>
      </c>
      <c r="G38" s="377">
        <v>15110</v>
      </c>
      <c r="H38" s="18">
        <f>G42</f>
        <v>21110</v>
      </c>
      <c r="I38" s="39">
        <f>H42</f>
        <v>27110</v>
      </c>
      <c r="J38" s="39">
        <f>I42</f>
        <v>33110</v>
      </c>
    </row>
    <row r="39" spans="1:10" x14ac:dyDescent="0.25">
      <c r="A39" s="12"/>
      <c r="F39" s="372"/>
      <c r="G39" s="377"/>
      <c r="H39" s="18"/>
      <c r="I39" s="39"/>
      <c r="J39" s="39"/>
    </row>
    <row r="40" spans="1:10" x14ac:dyDescent="0.25">
      <c r="A40" s="12"/>
      <c r="B40" t="s">
        <v>170</v>
      </c>
      <c r="F40" s="372"/>
      <c r="G40" s="377">
        <v>6000</v>
      </c>
      <c r="H40" s="39">
        <v>6000</v>
      </c>
      <c r="I40" s="39">
        <v>6000</v>
      </c>
      <c r="J40" s="39">
        <v>6000</v>
      </c>
    </row>
    <row r="41" spans="1:10" x14ac:dyDescent="0.25">
      <c r="A41" s="12"/>
      <c r="D41" s="33"/>
      <c r="F41" s="372"/>
      <c r="G41" s="377"/>
      <c r="H41" s="18"/>
      <c r="I41" s="39"/>
      <c r="J41" s="39"/>
    </row>
    <row r="42" spans="1:10" ht="15.75" thickBot="1" x14ac:dyDescent="0.3">
      <c r="A42" s="23"/>
      <c r="B42" s="31" t="s">
        <v>166</v>
      </c>
      <c r="C42" s="31"/>
      <c r="D42" s="31"/>
      <c r="E42" s="31"/>
      <c r="F42" s="374">
        <f>SUM(F38:F40)</f>
        <v>15110</v>
      </c>
      <c r="G42" s="374">
        <f>SUM(G38:G40)</f>
        <v>21110</v>
      </c>
      <c r="H42" s="164">
        <f>SUM(H36:H40)</f>
        <v>27110</v>
      </c>
      <c r="I42" s="163">
        <f>SUM(I36:I40)</f>
        <v>33110</v>
      </c>
      <c r="J42" s="163">
        <f>SUM(J36:J40)</f>
        <v>39110</v>
      </c>
    </row>
    <row r="43" spans="1:10" ht="15.75" thickTop="1" x14ac:dyDescent="0.25">
      <c r="A43" s="23"/>
      <c r="B43" s="31"/>
      <c r="C43" s="31"/>
      <c r="D43" s="31"/>
      <c r="E43" s="31"/>
      <c r="F43" s="375"/>
      <c r="G43" s="375"/>
      <c r="H43" s="167"/>
      <c r="I43" s="167"/>
      <c r="J43" s="168"/>
    </row>
    <row r="44" spans="1:10" ht="15.75" x14ac:dyDescent="0.25">
      <c r="A44" s="23" t="s">
        <v>234</v>
      </c>
      <c r="B44" s="31"/>
      <c r="C44" s="31"/>
      <c r="D44" s="31"/>
      <c r="E44" s="31"/>
      <c r="F44" s="375"/>
      <c r="G44" s="375"/>
      <c r="H44" s="166"/>
      <c r="I44" s="166"/>
      <c r="J44" s="169"/>
    </row>
    <row r="45" spans="1:10" x14ac:dyDescent="0.25">
      <c r="A45" s="23"/>
      <c r="B45" s="31"/>
      <c r="C45" s="31"/>
      <c r="D45" s="31"/>
      <c r="E45" s="31"/>
      <c r="F45" s="375"/>
      <c r="G45" s="375"/>
      <c r="H45" s="166"/>
      <c r="I45" s="166"/>
      <c r="J45" s="169"/>
    </row>
    <row r="46" spans="1:10" x14ac:dyDescent="0.25">
      <c r="A46" s="23"/>
      <c r="B46" t="s">
        <v>163</v>
      </c>
      <c r="C46" s="31"/>
      <c r="D46" s="31"/>
      <c r="E46" s="31"/>
      <c r="F46" s="389">
        <v>4000</v>
      </c>
      <c r="G46" s="389">
        <v>4000</v>
      </c>
      <c r="H46" s="390">
        <f>G50</f>
        <v>8500</v>
      </c>
      <c r="I46" s="390">
        <f>H50</f>
        <v>13000</v>
      </c>
      <c r="J46" s="391">
        <f>I50</f>
        <v>17500</v>
      </c>
    </row>
    <row r="47" spans="1:10" x14ac:dyDescent="0.25">
      <c r="A47" s="23"/>
      <c r="C47" s="31"/>
      <c r="D47" s="31"/>
      <c r="E47" s="31"/>
      <c r="F47" s="389"/>
      <c r="G47" s="389"/>
      <c r="H47" s="390"/>
      <c r="I47" s="390"/>
      <c r="J47" s="391"/>
    </row>
    <row r="48" spans="1:10" x14ac:dyDescent="0.25">
      <c r="A48" s="23"/>
      <c r="B48" t="s">
        <v>171</v>
      </c>
      <c r="C48" s="31"/>
      <c r="D48" s="31"/>
      <c r="F48" s="389"/>
      <c r="G48" s="389">
        <v>4500</v>
      </c>
      <c r="H48" s="390">
        <v>4500</v>
      </c>
      <c r="I48" s="390">
        <v>4500</v>
      </c>
      <c r="J48" s="391">
        <v>4500</v>
      </c>
    </row>
    <row r="49" spans="1:10" x14ac:dyDescent="0.25">
      <c r="A49" s="23"/>
      <c r="D49" s="31"/>
      <c r="E49" s="31"/>
      <c r="F49" s="375"/>
      <c r="G49" s="375"/>
      <c r="H49" s="170"/>
      <c r="I49" s="170"/>
      <c r="J49" s="171"/>
    </row>
    <row r="50" spans="1:10" x14ac:dyDescent="0.25">
      <c r="A50" s="9"/>
      <c r="B50" s="111" t="s">
        <v>166</v>
      </c>
      <c r="C50" s="111"/>
      <c r="D50" s="111"/>
      <c r="E50" s="111"/>
      <c r="F50" s="392">
        <f>SUM(F46:F48)</f>
        <v>4000</v>
      </c>
      <c r="G50" s="392">
        <f>SUM(G46:G48)</f>
        <v>8500</v>
      </c>
      <c r="H50" s="393">
        <f>SUM(H46:H48)</f>
        <v>13000</v>
      </c>
      <c r="I50" s="393">
        <f>SUM(I46:I48)</f>
        <v>17500</v>
      </c>
      <c r="J50" s="393">
        <f>SUM(J46:J48)</f>
        <v>22000</v>
      </c>
    </row>
    <row r="51" spans="1:10" x14ac:dyDescent="0.25">
      <c r="A51" s="40"/>
      <c r="B51" s="32"/>
      <c r="C51" s="32"/>
      <c r="D51" s="32"/>
      <c r="E51" s="32"/>
      <c r="F51" s="394"/>
      <c r="G51" s="395"/>
      <c r="H51" s="396"/>
      <c r="I51" s="396"/>
      <c r="J51" s="397"/>
    </row>
    <row r="52" spans="1:10" x14ac:dyDescent="0.25">
      <c r="A52" s="40"/>
      <c r="B52" s="20" t="s">
        <v>172</v>
      </c>
      <c r="C52" s="32"/>
      <c r="D52" s="32"/>
      <c r="E52" s="52"/>
      <c r="F52" s="398">
        <f>F50+F42+F34+F24</f>
        <v>40522.649999999994</v>
      </c>
      <c r="G52" s="399">
        <f>G50+G42+G34+G24+G15</f>
        <v>44772.65</v>
      </c>
      <c r="H52" s="400">
        <f>H50+H42+H34+H24</f>
        <v>64272.649999999994</v>
      </c>
      <c r="I52" s="400">
        <f>I50+I42+I34+I24</f>
        <v>62872.649999999994</v>
      </c>
      <c r="J52" s="400">
        <f>J50+J42+J34+J24</f>
        <v>83472.649999999994</v>
      </c>
    </row>
    <row r="53" spans="1:10" ht="18" customHeight="1" x14ac:dyDescent="0.25">
      <c r="A53" t="s">
        <v>173</v>
      </c>
    </row>
    <row r="54" spans="1:10" x14ac:dyDescent="0.25">
      <c r="A54" t="s">
        <v>174</v>
      </c>
    </row>
    <row r="55" spans="1:10" x14ac:dyDescent="0.25">
      <c r="A55" t="s">
        <v>175</v>
      </c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&amp;R&amp;"-,Bold"Agenda Item No. 7
Appendix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</vt:lpstr>
      <vt:lpstr>Detailed</vt:lpstr>
      <vt:lpstr>Working paper</vt:lpstr>
      <vt:lpstr>Funds &amp; Reserves</vt:lpstr>
      <vt:lpstr>Detailed!Print_Area</vt:lpstr>
      <vt:lpstr>Summary!Print_Area</vt:lpstr>
      <vt:lpstr>'Working paper'!Print_Titles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Shaw</dc:creator>
  <cp:lastModifiedBy>Sue Saunders</cp:lastModifiedBy>
  <cp:lastPrinted>2026-05-27T09:03:30Z</cp:lastPrinted>
  <dcterms:created xsi:type="dcterms:W3CDTF">2025-03-04T12:13:18Z</dcterms:created>
  <dcterms:modified xsi:type="dcterms:W3CDTF">2026-05-27T09:03:38Z</dcterms:modified>
</cp:coreProperties>
</file>