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Stourport Town Council\1. New i drive Layout\1d Finance\Budgets 2016 to date\Budget - Revised 2025-26 &amp; Budget 2026-27\"/>
    </mc:Choice>
  </mc:AlternateContent>
  <xr:revisionPtr revIDLastSave="0" documentId="13_ncr:1_{319B309A-EC4C-4942-AA5A-1CE3DDDD9289}" xr6:coauthVersionLast="47" xr6:coauthVersionMax="47" xr10:uidLastSave="{00000000-0000-0000-0000-000000000000}"/>
  <bookViews>
    <workbookView xWindow="-120" yWindow="-120" windowWidth="25440" windowHeight="15270" activeTab="4" xr2:uid="{60F1BC87-3B7B-419E-A4DF-F6B579E4CB0B}"/>
  </bookViews>
  <sheets>
    <sheet name="Summary" sheetId="2" r:id="rId1"/>
    <sheet name="Detailed" sheetId="3" r:id="rId2"/>
    <sheet name="Working paper" sheetId="1" r:id="rId3"/>
    <sheet name="Funds + Reserves" sheetId="4" r:id="rId4"/>
    <sheet name="Variation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0" i="3" l="1"/>
  <c r="I124" i="3"/>
  <c r="I128" i="3"/>
  <c r="I126" i="3"/>
  <c r="H17" i="5"/>
  <c r="H18" i="5"/>
  <c r="H19" i="5"/>
  <c r="H20" i="5"/>
  <c r="O91" i="1"/>
  <c r="O90" i="1"/>
  <c r="E21" i="5" l="1"/>
  <c r="H21" i="5" s="1"/>
  <c r="E22" i="5"/>
  <c r="H22" i="5" s="1"/>
  <c r="E14" i="5"/>
  <c r="H14" i="5" s="1"/>
  <c r="E15" i="5"/>
  <c r="H15" i="5" s="1"/>
  <c r="E16" i="5"/>
  <c r="H16" i="5" s="1"/>
  <c r="E13" i="5"/>
  <c r="G13" i="5" s="1"/>
  <c r="E9" i="5"/>
  <c r="E5" i="5"/>
  <c r="E25" i="5" s="1"/>
  <c r="G25" i="5" s="1"/>
  <c r="U126" i="1"/>
  <c r="W126" i="1"/>
  <c r="K127" i="1"/>
  <c r="K133" i="1" s="1"/>
  <c r="K134" i="1" s="1"/>
  <c r="M127" i="1"/>
  <c r="Q127" i="1" s="1"/>
  <c r="O127" i="1"/>
  <c r="S127" i="1" s="1"/>
  <c r="M128" i="1"/>
  <c r="S128" i="1"/>
  <c r="U128" i="1"/>
  <c r="W128" i="1"/>
  <c r="K129" i="1"/>
  <c r="M129" i="1"/>
  <c r="Q129" i="1"/>
  <c r="S129" i="1"/>
  <c r="U129" i="1"/>
  <c r="S130" i="1"/>
  <c r="U130" i="1"/>
  <c r="W130" i="1"/>
  <c r="M131" i="1"/>
  <c r="Q131" i="1"/>
  <c r="S131" i="1"/>
  <c r="U131" i="1"/>
  <c r="K132" i="1"/>
  <c r="M132" i="1"/>
  <c r="O132" i="1"/>
  <c r="W132" i="1"/>
  <c r="G133" i="1"/>
  <c r="G134" i="1" s="1"/>
  <c r="H133" i="1"/>
  <c r="I133" i="1"/>
  <c r="J133" i="1"/>
  <c r="L133" i="1"/>
  <c r="M133" i="1"/>
  <c r="M134" i="1" s="1"/>
  <c r="W133" i="1"/>
  <c r="A134" i="1"/>
  <c r="H134" i="1"/>
  <c r="I134" i="1"/>
  <c r="J134" i="1"/>
  <c r="L134" i="1"/>
  <c r="W134" i="1"/>
  <c r="U137" i="1"/>
  <c r="K142" i="1"/>
  <c r="K143" i="1" s="1"/>
  <c r="M142" i="1"/>
  <c r="Q142" i="1" s="1"/>
  <c r="U142" i="1"/>
  <c r="A143" i="1"/>
  <c r="G143" i="1"/>
  <c r="G146" i="1" s="1"/>
  <c r="H143" i="1"/>
  <c r="I143" i="1"/>
  <c r="J143" i="1"/>
  <c r="L143" i="1"/>
  <c r="O143" i="1"/>
  <c r="W143" i="1"/>
  <c r="W146" i="1" s="1"/>
  <c r="K144" i="1"/>
  <c r="K145" i="1" s="1"/>
  <c r="M144" i="1"/>
  <c r="Q144" i="1"/>
  <c r="S144" i="1"/>
  <c r="U144" i="1"/>
  <c r="A145" i="1"/>
  <c r="G145" i="1"/>
  <c r="H145" i="1"/>
  <c r="I145" i="1"/>
  <c r="J145" i="1"/>
  <c r="L145" i="1"/>
  <c r="O145" i="1"/>
  <c r="W145" i="1"/>
  <c r="H146" i="1"/>
  <c r="I146" i="1"/>
  <c r="B148" i="1"/>
  <c r="R148" i="1"/>
  <c r="T148" i="1"/>
  <c r="V148" i="1"/>
  <c r="J112" i="3"/>
  <c r="W72" i="1"/>
  <c r="H33" i="5" l="1"/>
  <c r="E23" i="5"/>
  <c r="Q134" i="1"/>
  <c r="O146" i="1"/>
  <c r="L146" i="1"/>
  <c r="U133" i="1"/>
  <c r="U127" i="1"/>
  <c r="Q133" i="1"/>
  <c r="U145" i="1"/>
  <c r="O133" i="1"/>
  <c r="A146" i="1"/>
  <c r="J146" i="1"/>
  <c r="M145" i="1"/>
  <c r="Q145" i="1" s="1"/>
  <c r="U143" i="1"/>
  <c r="K146" i="1"/>
  <c r="M143" i="1"/>
  <c r="S145" i="1"/>
  <c r="U146" i="1"/>
  <c r="S142" i="1"/>
  <c r="J139" i="3"/>
  <c r="J140" i="3" s="1"/>
  <c r="J137" i="3"/>
  <c r="J138" i="3" s="1"/>
  <c r="J128" i="3"/>
  <c r="J126" i="3"/>
  <c r="J124" i="3"/>
  <c r="J129" i="3" l="1"/>
  <c r="J130" i="3" s="1"/>
  <c r="G12" i="2" s="1"/>
  <c r="O134" i="1"/>
  <c r="S133" i="1"/>
  <c r="M146" i="1"/>
  <c r="Q146" i="1" s="1"/>
  <c r="S146" i="1"/>
  <c r="S143" i="1"/>
  <c r="Q143" i="1"/>
  <c r="J141" i="3"/>
  <c r="G13" i="2" s="1"/>
  <c r="J110" i="3"/>
  <c r="J105" i="3"/>
  <c r="J101" i="3"/>
  <c r="I112" i="3"/>
  <c r="I111" i="3"/>
  <c r="I110" i="3"/>
  <c r="I105" i="3"/>
  <c r="I101" i="3"/>
  <c r="I100" i="3"/>
  <c r="J90" i="3"/>
  <c r="J91" i="3" s="1"/>
  <c r="J86" i="3"/>
  <c r="J84" i="3"/>
  <c r="J82" i="3"/>
  <c r="J80" i="3"/>
  <c r="I90" i="3"/>
  <c r="I86" i="3"/>
  <c r="I84" i="3"/>
  <c r="I82" i="3"/>
  <c r="J69" i="3"/>
  <c r="J68" i="3"/>
  <c r="J67" i="3"/>
  <c r="H67" i="3"/>
  <c r="J64" i="3"/>
  <c r="J62" i="3"/>
  <c r="J60" i="3"/>
  <c r="J58" i="3"/>
  <c r="J56" i="3"/>
  <c r="J54" i="3"/>
  <c r="J52" i="3"/>
  <c r="J50" i="3"/>
  <c r="J48" i="3"/>
  <c r="I69" i="3"/>
  <c r="I68" i="3"/>
  <c r="I64" i="3"/>
  <c r="I62" i="3"/>
  <c r="I60" i="3"/>
  <c r="I58" i="3"/>
  <c r="I56" i="3"/>
  <c r="I54" i="3"/>
  <c r="I52" i="3"/>
  <c r="I50" i="3"/>
  <c r="I48" i="3"/>
  <c r="J37" i="3"/>
  <c r="J36" i="3"/>
  <c r="J35" i="3"/>
  <c r="J32" i="3"/>
  <c r="J31" i="3"/>
  <c r="J30" i="3"/>
  <c r="J29" i="3"/>
  <c r="J28" i="3"/>
  <c r="J26" i="3"/>
  <c r="J24" i="3"/>
  <c r="J22" i="3"/>
  <c r="J20" i="3"/>
  <c r="J18" i="3"/>
  <c r="J16" i="3"/>
  <c r="J14" i="3"/>
  <c r="J12" i="3"/>
  <c r="J10" i="3"/>
  <c r="J8" i="3"/>
  <c r="I37" i="3"/>
  <c r="I36" i="3"/>
  <c r="I35" i="3"/>
  <c r="I32" i="3"/>
  <c r="I31" i="3"/>
  <c r="I30" i="3"/>
  <c r="I29" i="3"/>
  <c r="I28" i="3"/>
  <c r="I26" i="3"/>
  <c r="I24" i="3"/>
  <c r="I22" i="3"/>
  <c r="I20" i="3"/>
  <c r="I18" i="3"/>
  <c r="I16" i="3"/>
  <c r="I10" i="3"/>
  <c r="I8" i="3"/>
  <c r="I14" i="3"/>
  <c r="I12" i="3"/>
  <c r="S134" i="1" l="1"/>
  <c r="U134" i="1"/>
  <c r="E8" i="5" s="1"/>
  <c r="E31" i="5" s="1"/>
  <c r="J87" i="3"/>
  <c r="J92" i="3" s="1"/>
  <c r="G10" i="2" s="1"/>
  <c r="J65" i="3"/>
  <c r="J38" i="3"/>
  <c r="J70" i="3"/>
  <c r="J33" i="3"/>
  <c r="I33" i="3"/>
  <c r="F31" i="5" l="1"/>
  <c r="J71" i="3"/>
  <c r="G9" i="2" s="1"/>
  <c r="J39" i="3"/>
  <c r="G8" i="2" s="1"/>
  <c r="Q38" i="1"/>
  <c r="Q32" i="1"/>
  <c r="U21" i="1"/>
  <c r="U20" i="1"/>
  <c r="U18" i="1"/>
  <c r="U19" i="1"/>
  <c r="G50" i="4"/>
  <c r="H50" i="4"/>
  <c r="I50" i="4"/>
  <c r="F50" i="4"/>
  <c r="F48" i="4"/>
  <c r="G43" i="4" s="1"/>
  <c r="G48" i="4" s="1"/>
  <c r="H43" i="4" s="1"/>
  <c r="H48" i="4" s="1"/>
  <c r="I43" i="4" s="1"/>
  <c r="I48" i="4" s="1"/>
  <c r="F39" i="4"/>
  <c r="G33" i="4" s="1"/>
  <c r="G39" i="4" s="1"/>
  <c r="H33" i="4" s="1"/>
  <c r="H39" i="4" s="1"/>
  <c r="I33" i="4" s="1"/>
  <c r="I39" i="4" s="1"/>
  <c r="F29" i="4"/>
  <c r="G22" i="4" s="1"/>
  <c r="G29" i="4" s="1"/>
  <c r="H22" i="4" s="1"/>
  <c r="H29" i="4" s="1"/>
  <c r="I22" i="4" s="1"/>
  <c r="I29" i="4" s="1"/>
  <c r="F18" i="4"/>
  <c r="G18" i="4" s="1"/>
  <c r="H12" i="4" s="1"/>
  <c r="H18" i="4" s="1"/>
  <c r="I12" i="4" s="1"/>
  <c r="I18" i="4" s="1"/>
  <c r="W95" i="1"/>
  <c r="W39" i="1"/>
  <c r="G72" i="1"/>
  <c r="I91" i="1"/>
  <c r="J91" i="1"/>
  <c r="K90" i="1"/>
  <c r="M90" i="1" s="1"/>
  <c r="K15" i="1"/>
  <c r="K32" i="1"/>
  <c r="K38" i="1"/>
  <c r="W91" i="1" l="1"/>
  <c r="W96" i="1" s="1"/>
  <c r="W67" i="1"/>
  <c r="W73" i="1" s="1"/>
  <c r="W34" i="1"/>
  <c r="W40" i="1" s="1"/>
  <c r="W116" i="1"/>
  <c r="W104" i="1"/>
  <c r="H91" i="1" l="1"/>
  <c r="G91" i="1"/>
  <c r="G128" i="3"/>
  <c r="G126" i="3"/>
  <c r="G124" i="3"/>
  <c r="G112" i="3" l="1"/>
  <c r="G111" i="3"/>
  <c r="G110" i="3"/>
  <c r="G105" i="3"/>
  <c r="G90" i="3"/>
  <c r="G86" i="3"/>
  <c r="G84" i="3"/>
  <c r="G82" i="3"/>
  <c r="G80" i="3"/>
  <c r="G69" i="3"/>
  <c r="G68" i="3"/>
  <c r="G64" i="3"/>
  <c r="G62" i="3"/>
  <c r="G60" i="3"/>
  <c r="G58" i="3"/>
  <c r="G56" i="3"/>
  <c r="G54" i="3"/>
  <c r="G52" i="3"/>
  <c r="G50" i="3"/>
  <c r="G48" i="3"/>
  <c r="G36" i="3"/>
  <c r="G35" i="3"/>
  <c r="G32" i="3"/>
  <c r="G30" i="3"/>
  <c r="G29" i="3"/>
  <c r="G28" i="3"/>
  <c r="G26" i="3"/>
  <c r="G24" i="3"/>
  <c r="G22" i="3"/>
  <c r="G20" i="3"/>
  <c r="G18" i="3"/>
  <c r="G16" i="3"/>
  <c r="G14" i="3"/>
  <c r="G12" i="3"/>
  <c r="G10" i="3"/>
  <c r="G8" i="3"/>
  <c r="N40" i="1" l="1"/>
  <c r="N148" i="1" s="1"/>
  <c r="A105" i="3" l="1"/>
  <c r="A104" i="3"/>
  <c r="A103" i="3"/>
  <c r="A102" i="3"/>
  <c r="A101" i="3"/>
  <c r="A100" i="3"/>
  <c r="A90" i="3"/>
  <c r="A86" i="3"/>
  <c r="A85" i="3"/>
  <c r="A84" i="3"/>
  <c r="A80" i="3"/>
  <c r="A69" i="3"/>
  <c r="A68" i="3"/>
  <c r="A64" i="3"/>
  <c r="A62" i="3"/>
  <c r="A60" i="3"/>
  <c r="A58" i="3"/>
  <c r="A56" i="3"/>
  <c r="A54" i="3"/>
  <c r="A52" i="3"/>
  <c r="A50" i="3"/>
  <c r="A48" i="3"/>
  <c r="A24" i="3"/>
  <c r="A36" i="3"/>
  <c r="A37" i="3"/>
  <c r="A35" i="3"/>
  <c r="A32" i="3"/>
  <c r="A31" i="3"/>
  <c r="A29" i="3"/>
  <c r="A26" i="3"/>
  <c r="A22" i="3"/>
  <c r="A20" i="3"/>
  <c r="A18" i="3"/>
  <c r="A16" i="3"/>
  <c r="A14" i="3"/>
  <c r="A12" i="3"/>
  <c r="A10" i="3"/>
  <c r="A8" i="3"/>
  <c r="K71" i="1"/>
  <c r="I67" i="1"/>
  <c r="J67" i="1"/>
  <c r="K52" i="1"/>
  <c r="K56" i="1"/>
  <c r="K60" i="1"/>
  <c r="K64" i="1"/>
  <c r="K66" i="1"/>
  <c r="A70" i="3" l="1"/>
  <c r="U116" i="1"/>
  <c r="U114" i="1"/>
  <c r="U113" i="1"/>
  <c r="U112" i="1"/>
  <c r="U111" i="1"/>
  <c r="U110" i="1"/>
  <c r="U108" i="1"/>
  <c r="U106" i="1"/>
  <c r="U104" i="1"/>
  <c r="U89" i="1"/>
  <c r="U87" i="1"/>
  <c r="U86" i="1"/>
  <c r="U85" i="1"/>
  <c r="U84" i="1"/>
  <c r="U82" i="1"/>
  <c r="U81" i="1"/>
  <c r="U71" i="1"/>
  <c r="U70" i="1"/>
  <c r="U69" i="1"/>
  <c r="U68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49" i="1"/>
  <c r="U48" i="1"/>
  <c r="U38" i="1"/>
  <c r="U36" i="1"/>
  <c r="U35" i="1"/>
  <c r="U33" i="1"/>
  <c r="U32" i="1"/>
  <c r="U31" i="1"/>
  <c r="U30" i="1"/>
  <c r="U29" i="1"/>
  <c r="U28" i="1"/>
  <c r="U27" i="1"/>
  <c r="U26" i="1"/>
  <c r="U25" i="1"/>
  <c r="U24" i="1"/>
  <c r="U23" i="1"/>
  <c r="U22" i="1"/>
  <c r="U17" i="1"/>
  <c r="U16" i="1"/>
  <c r="U15" i="1"/>
  <c r="U14" i="1"/>
  <c r="U13" i="1"/>
  <c r="U12" i="1"/>
  <c r="U11" i="1"/>
  <c r="U10" i="1"/>
  <c r="U8" i="1"/>
  <c r="U7" i="1"/>
  <c r="J144" i="3"/>
  <c r="H142" i="3"/>
  <c r="J142" i="3" s="1"/>
  <c r="H114" i="3"/>
  <c r="J114" i="3" s="1"/>
  <c r="I140" i="3"/>
  <c r="G140" i="3"/>
  <c r="A140" i="3"/>
  <c r="I138" i="3"/>
  <c r="G138" i="3"/>
  <c r="A138" i="3"/>
  <c r="I129" i="3"/>
  <c r="I130" i="3" s="1"/>
  <c r="G129" i="3"/>
  <c r="G130" i="3" s="1"/>
  <c r="A129" i="3"/>
  <c r="A130" i="3" s="1"/>
  <c r="A12" i="2" s="1"/>
  <c r="I115" i="3"/>
  <c r="G115" i="3"/>
  <c r="A115" i="3"/>
  <c r="G113" i="3"/>
  <c r="A113" i="3"/>
  <c r="I91" i="3"/>
  <c r="G91" i="3"/>
  <c r="A91" i="3"/>
  <c r="G87" i="3"/>
  <c r="A87" i="3"/>
  <c r="I87" i="3"/>
  <c r="I70" i="3"/>
  <c r="G70" i="3"/>
  <c r="G65" i="3"/>
  <c r="A65" i="3"/>
  <c r="I65" i="3"/>
  <c r="I38" i="3"/>
  <c r="G38" i="3"/>
  <c r="A38" i="3"/>
  <c r="G33" i="3"/>
  <c r="S116" i="1"/>
  <c r="K23" i="1"/>
  <c r="M23" i="1" s="1"/>
  <c r="K11" i="1"/>
  <c r="M11" i="1" s="1"/>
  <c r="M35" i="1"/>
  <c r="L117" i="1"/>
  <c r="L115" i="1"/>
  <c r="L95" i="1"/>
  <c r="L72" i="1"/>
  <c r="L67" i="1"/>
  <c r="L39" i="1"/>
  <c r="L34" i="1"/>
  <c r="J115" i="1"/>
  <c r="I115" i="1"/>
  <c r="K114" i="1"/>
  <c r="K113" i="1"/>
  <c r="K112" i="1"/>
  <c r="K111" i="1"/>
  <c r="M111" i="1" s="1"/>
  <c r="K110" i="1"/>
  <c r="M110" i="1" s="1"/>
  <c r="Q110" i="1" s="1"/>
  <c r="K108" i="1"/>
  <c r="M108" i="1" s="1"/>
  <c r="Q108" i="1" s="1"/>
  <c r="W108" i="1" s="1"/>
  <c r="K107" i="1"/>
  <c r="M107" i="1" s="1"/>
  <c r="Q107" i="1" s="1"/>
  <c r="W107" i="1" s="1"/>
  <c r="K106" i="1"/>
  <c r="M106" i="1" s="1"/>
  <c r="Q106" i="1" s="1"/>
  <c r="K105" i="1"/>
  <c r="M105" i="1" s="1"/>
  <c r="Q105" i="1" s="1"/>
  <c r="W105" i="1" s="1"/>
  <c r="K94" i="1"/>
  <c r="K95" i="1" s="1"/>
  <c r="K89" i="1"/>
  <c r="M89" i="1" s="1"/>
  <c r="Q89" i="1" s="1"/>
  <c r="K87" i="1"/>
  <c r="M87" i="1" s="1"/>
  <c r="Q87" i="1" s="1"/>
  <c r="H82" i="3"/>
  <c r="M71" i="1"/>
  <c r="Q71" i="1" s="1"/>
  <c r="K70" i="1"/>
  <c r="M70" i="1" s="1"/>
  <c r="M66" i="1"/>
  <c r="S66" i="1" s="1"/>
  <c r="M64" i="1"/>
  <c r="Q64" i="1" s="1"/>
  <c r="Q62" i="1"/>
  <c r="M60" i="1"/>
  <c r="Q60" i="1" s="1"/>
  <c r="Q58" i="1"/>
  <c r="M56" i="1"/>
  <c r="S54" i="1"/>
  <c r="M52" i="1"/>
  <c r="Q52" i="1" s="1"/>
  <c r="J39" i="1"/>
  <c r="J40" i="1" s="1"/>
  <c r="I39" i="1"/>
  <c r="I40" i="1" s="1"/>
  <c r="K37" i="1"/>
  <c r="M37" i="1" s="1"/>
  <c r="H37" i="3" s="1"/>
  <c r="K36" i="1"/>
  <c r="M36" i="1" s="1"/>
  <c r="Q36" i="1" s="1"/>
  <c r="Q33" i="1"/>
  <c r="K31" i="1"/>
  <c r="M31" i="1" s="1"/>
  <c r="S31" i="1" s="1"/>
  <c r="K30" i="1"/>
  <c r="M30" i="1" s="1"/>
  <c r="Q29" i="1"/>
  <c r="K27" i="1"/>
  <c r="M27" i="1" s="1"/>
  <c r="M25" i="1"/>
  <c r="Q25" i="1" s="1"/>
  <c r="S21" i="1"/>
  <c r="K19" i="1"/>
  <c r="M19" i="1" s="1"/>
  <c r="K17" i="1"/>
  <c r="M17" i="1" s="1"/>
  <c r="Q17" i="1" s="1"/>
  <c r="K13" i="1"/>
  <c r="M13" i="1" s="1"/>
  <c r="Q13" i="1" s="1"/>
  <c r="K117" i="1"/>
  <c r="J117" i="1"/>
  <c r="I117" i="1"/>
  <c r="H117" i="1"/>
  <c r="H115" i="1"/>
  <c r="J95" i="1"/>
  <c r="I95" i="1"/>
  <c r="H95" i="1"/>
  <c r="K50" i="1"/>
  <c r="J72" i="1"/>
  <c r="I72" i="1"/>
  <c r="H72" i="1"/>
  <c r="H39" i="1"/>
  <c r="O117" i="1"/>
  <c r="G117" i="1"/>
  <c r="A117" i="1"/>
  <c r="G115" i="1"/>
  <c r="A115" i="1"/>
  <c r="U109" i="1"/>
  <c r="U105" i="1"/>
  <c r="O95" i="1"/>
  <c r="G95" i="1"/>
  <c r="A95" i="1"/>
  <c r="A91" i="1"/>
  <c r="O72" i="1"/>
  <c r="G67" i="1"/>
  <c r="A67" i="1"/>
  <c r="O39" i="1"/>
  <c r="G39" i="1"/>
  <c r="A39" i="1"/>
  <c r="G34" i="1"/>
  <c r="I92" i="3" l="1"/>
  <c r="Q11" i="1"/>
  <c r="H10" i="3"/>
  <c r="M112" i="1"/>
  <c r="Q112" i="1" s="1"/>
  <c r="H110" i="3"/>
  <c r="M113" i="1"/>
  <c r="Q113" i="1" s="1"/>
  <c r="H111" i="3"/>
  <c r="M114" i="1"/>
  <c r="Q114" i="1" s="1"/>
  <c r="H112" i="3"/>
  <c r="Q27" i="1"/>
  <c r="S27" i="1"/>
  <c r="Q23" i="1"/>
  <c r="S23" i="1"/>
  <c r="G71" i="3"/>
  <c r="K72" i="1"/>
  <c r="M72" i="1" s="1"/>
  <c r="S72" i="1" s="1"/>
  <c r="M117" i="1"/>
  <c r="H115" i="3" s="1"/>
  <c r="J115" i="3" s="1"/>
  <c r="M50" i="1"/>
  <c r="Q50" i="1" s="1"/>
  <c r="K67" i="1"/>
  <c r="M67" i="1" s="1"/>
  <c r="U95" i="1"/>
  <c r="H24" i="3"/>
  <c r="S58" i="1"/>
  <c r="S108" i="1"/>
  <c r="H103" i="3"/>
  <c r="J103" i="3" s="1"/>
  <c r="S68" i="1"/>
  <c r="H12" i="3"/>
  <c r="S33" i="1"/>
  <c r="H32" i="3"/>
  <c r="S25" i="1"/>
  <c r="H56" i="3"/>
  <c r="S13" i="1"/>
  <c r="S107" i="1"/>
  <c r="U107" i="1"/>
  <c r="K39" i="1"/>
  <c r="M39" i="1" s="1"/>
  <c r="Q39" i="1" s="1"/>
  <c r="S35" i="1"/>
  <c r="Q111" i="1"/>
  <c r="W111" i="1" s="1"/>
  <c r="H106" i="3"/>
  <c r="J106" i="3" s="1"/>
  <c r="S111" i="1"/>
  <c r="Q15" i="1"/>
  <c r="S15" i="1"/>
  <c r="Q56" i="1"/>
  <c r="S56" i="1"/>
  <c r="H54" i="3"/>
  <c r="U39" i="1"/>
  <c r="H29" i="3"/>
  <c r="S30" i="1"/>
  <c r="Q30" i="1"/>
  <c r="H68" i="3"/>
  <c r="S70" i="1"/>
  <c r="Q70" i="1"/>
  <c r="Q19" i="1"/>
  <c r="H18" i="3"/>
  <c r="S19" i="1"/>
  <c r="Q66" i="1"/>
  <c r="S105" i="1"/>
  <c r="S71" i="1"/>
  <c r="S64" i="1"/>
  <c r="S52" i="1"/>
  <c r="S36" i="1"/>
  <c r="H35" i="3"/>
  <c r="H50" i="3"/>
  <c r="H62" i="3"/>
  <c r="H69" i="3"/>
  <c r="H85" i="3"/>
  <c r="H100" i="3"/>
  <c r="J100" i="3" s="1"/>
  <c r="H128" i="3"/>
  <c r="Q31" i="1"/>
  <c r="S110" i="1"/>
  <c r="S62" i="1"/>
  <c r="S29" i="1"/>
  <c r="S17" i="1"/>
  <c r="H20" i="3"/>
  <c r="H30" i="3"/>
  <c r="H36" i="3"/>
  <c r="H52" i="3"/>
  <c r="H64" i="3"/>
  <c r="H86" i="3"/>
  <c r="H101" i="3"/>
  <c r="U94" i="1"/>
  <c r="U117" i="1"/>
  <c r="Q85" i="1"/>
  <c r="S69" i="1"/>
  <c r="S60" i="1"/>
  <c r="H22" i="3"/>
  <c r="H31" i="3"/>
  <c r="H102" i="3"/>
  <c r="J102" i="3" s="1"/>
  <c r="L73" i="1"/>
  <c r="Q54" i="1"/>
  <c r="S32" i="1"/>
  <c r="S11" i="1"/>
  <c r="H26" i="3"/>
  <c r="H58" i="3"/>
  <c r="Q21" i="1"/>
  <c r="S106" i="1"/>
  <c r="H16" i="3"/>
  <c r="H28" i="3"/>
  <c r="H60" i="3"/>
  <c r="H84" i="3"/>
  <c r="H105" i="3"/>
  <c r="H126" i="3"/>
  <c r="G141" i="3"/>
  <c r="A116" i="3"/>
  <c r="A11" i="2" s="1"/>
  <c r="A141" i="3"/>
  <c r="A13" i="2" s="1"/>
  <c r="I71" i="3"/>
  <c r="G116" i="3"/>
  <c r="A92" i="3"/>
  <c r="A10" i="2" s="1"/>
  <c r="G92" i="3"/>
  <c r="I113" i="3"/>
  <c r="A33" i="3"/>
  <c r="A39" i="3" s="1"/>
  <c r="A71" i="3"/>
  <c r="A9" i="2" s="1"/>
  <c r="I141" i="3"/>
  <c r="G39" i="3"/>
  <c r="H34" i="1"/>
  <c r="H40" i="1" s="1"/>
  <c r="L118" i="1"/>
  <c r="M94" i="1"/>
  <c r="L40" i="1"/>
  <c r="M95" i="1"/>
  <c r="K83" i="1"/>
  <c r="K91" i="1" s="1"/>
  <c r="L96" i="1"/>
  <c r="K109" i="1"/>
  <c r="M109" i="1" s="1"/>
  <c r="S109" i="1" s="1"/>
  <c r="J73" i="1"/>
  <c r="H67" i="1"/>
  <c r="H73" i="1" s="1"/>
  <c r="J118" i="1"/>
  <c r="I73" i="1"/>
  <c r="J96" i="1"/>
  <c r="K9" i="1"/>
  <c r="I118" i="1"/>
  <c r="I96" i="1"/>
  <c r="H118" i="1"/>
  <c r="H96" i="1"/>
  <c r="A34" i="1"/>
  <c r="A40" i="1" s="1"/>
  <c r="G96" i="1"/>
  <c r="C10" i="2" s="1"/>
  <c r="C13" i="2"/>
  <c r="G118" i="1"/>
  <c r="C11" i="2" s="1"/>
  <c r="A73" i="1"/>
  <c r="O115" i="1"/>
  <c r="A118" i="1"/>
  <c r="G40" i="1"/>
  <c r="G73" i="1"/>
  <c r="C9" i="2" s="1"/>
  <c r="A96" i="1"/>
  <c r="I148" i="1" l="1"/>
  <c r="L148" i="1"/>
  <c r="J148" i="1"/>
  <c r="A148" i="1"/>
  <c r="H148" i="1"/>
  <c r="S113" i="1"/>
  <c r="G148" i="1"/>
  <c r="H107" i="3"/>
  <c r="J107" i="3" s="1"/>
  <c r="S114" i="1"/>
  <c r="S112" i="1"/>
  <c r="G143" i="3"/>
  <c r="A8" i="2"/>
  <c r="A15" i="2" s="1"/>
  <c r="A143" i="3"/>
  <c r="C8" i="2"/>
  <c r="C12" i="2"/>
  <c r="H48" i="3"/>
  <c r="S117" i="1"/>
  <c r="Q117" i="1"/>
  <c r="W117" i="1" s="1"/>
  <c r="H137" i="3"/>
  <c r="Q94" i="1"/>
  <c r="H90" i="3"/>
  <c r="O118" i="1"/>
  <c r="H38" i="3"/>
  <c r="S39" i="1"/>
  <c r="Q95" i="1"/>
  <c r="H91" i="3"/>
  <c r="U115" i="1"/>
  <c r="S38" i="1"/>
  <c r="E13" i="2"/>
  <c r="F13" i="2" s="1"/>
  <c r="Q67" i="1"/>
  <c r="H65" i="3"/>
  <c r="H138" i="3"/>
  <c r="Q72" i="1"/>
  <c r="U72" i="1" s="1"/>
  <c r="H70" i="3"/>
  <c r="Q109" i="1"/>
  <c r="W109" i="1" s="1"/>
  <c r="W115" i="1" s="1"/>
  <c r="W118" i="1" s="1"/>
  <c r="W148" i="1" s="1"/>
  <c r="H104" i="3"/>
  <c r="J104" i="3" s="1"/>
  <c r="S95" i="1"/>
  <c r="I116" i="3"/>
  <c r="I39" i="3"/>
  <c r="K73" i="1"/>
  <c r="M73" i="1" s="1"/>
  <c r="Q73" i="1" s="1"/>
  <c r="K115" i="1"/>
  <c r="M115" i="1" s="1"/>
  <c r="S115" i="1" s="1"/>
  <c r="M83" i="1"/>
  <c r="M91" i="1" s="1"/>
  <c r="K34" i="1"/>
  <c r="M9" i="1"/>
  <c r="H8" i="3" s="1"/>
  <c r="H33" i="3" s="1"/>
  <c r="J113" i="3" l="1"/>
  <c r="J116" i="3" s="1"/>
  <c r="G11" i="2" s="1"/>
  <c r="I143" i="3"/>
  <c r="U118" i="1"/>
  <c r="E7" i="5" s="1"/>
  <c r="E29" i="5" s="1"/>
  <c r="C15" i="2"/>
  <c r="A145" i="3"/>
  <c r="Q9" i="1"/>
  <c r="H124" i="3"/>
  <c r="H139" i="3"/>
  <c r="Q83" i="1"/>
  <c r="H80" i="3"/>
  <c r="E11" i="2"/>
  <c r="F11" i="2" s="1"/>
  <c r="Q115" i="1"/>
  <c r="H113" i="3"/>
  <c r="D9" i="2"/>
  <c r="H71" i="3"/>
  <c r="K118" i="1"/>
  <c r="M118" i="1" s="1"/>
  <c r="H116" i="3" s="1"/>
  <c r="K96" i="1"/>
  <c r="M96" i="1" s="1"/>
  <c r="H92" i="3" s="1"/>
  <c r="K40" i="1"/>
  <c r="M34" i="1"/>
  <c r="F29" i="5" l="1"/>
  <c r="F33" i="5" s="1"/>
  <c r="K148" i="1"/>
  <c r="M40" i="1"/>
  <c r="U83" i="1"/>
  <c r="S83" i="1"/>
  <c r="Q91" i="1"/>
  <c r="H87" i="3"/>
  <c r="O34" i="1"/>
  <c r="S9" i="1"/>
  <c r="U9" i="1"/>
  <c r="H129" i="3"/>
  <c r="S118" i="1"/>
  <c r="O67" i="1"/>
  <c r="U50" i="1"/>
  <c r="S50" i="1"/>
  <c r="H130" i="3"/>
  <c r="Q34" i="1"/>
  <c r="H141" i="3"/>
  <c r="H140" i="3"/>
  <c r="D11" i="2"/>
  <c r="Q118" i="1"/>
  <c r="D12" i="2"/>
  <c r="D13" i="2"/>
  <c r="D10" i="2"/>
  <c r="Q96" i="1"/>
  <c r="D8" i="2" l="1"/>
  <c r="M148" i="1"/>
  <c r="Q40" i="1"/>
  <c r="Q148" i="1" s="1"/>
  <c r="H39" i="3"/>
  <c r="O73" i="1"/>
  <c r="S67" i="1"/>
  <c r="U67" i="1"/>
  <c r="O96" i="1"/>
  <c r="S91" i="1"/>
  <c r="U91" i="1"/>
  <c r="O40" i="1"/>
  <c r="S34" i="1"/>
  <c r="U34" i="1"/>
  <c r="O148" i="1" l="1"/>
  <c r="E12" i="2"/>
  <c r="F12" i="2" s="1"/>
  <c r="J143" i="3"/>
  <c r="H143" i="3"/>
  <c r="D15" i="2"/>
  <c r="E9" i="2"/>
  <c r="F9" i="2" s="1"/>
  <c r="S73" i="1"/>
  <c r="U73" i="1"/>
  <c r="E8" i="2"/>
  <c r="S40" i="1"/>
  <c r="U40" i="1"/>
  <c r="E4" i="5" s="1"/>
  <c r="E10" i="2"/>
  <c r="F10" i="2" s="1"/>
  <c r="S96" i="1"/>
  <c r="U96" i="1"/>
  <c r="E6" i="5" s="1"/>
  <c r="E27" i="5" s="1"/>
  <c r="G27" i="5" l="1"/>
  <c r="G33" i="5" s="1"/>
  <c r="E33" i="5"/>
  <c r="E10" i="5"/>
  <c r="S148" i="1"/>
  <c r="U148" i="1"/>
  <c r="F8" i="2"/>
  <c r="G15" i="2" s="1"/>
  <c r="E15" i="2"/>
  <c r="F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while</author>
  </authors>
  <commentList>
    <comment ref="A15" authorId="0" shapeId="0" xr:uid="{7B18A338-2B93-486A-88E0-A4A1DDC5126B}">
      <text>
        <r>
          <rPr>
            <b/>
            <sz val="9"/>
            <color indexed="81"/>
            <rFont val="Tahoma"/>
            <family val="2"/>
          </rPr>
          <t>debbie while:</t>
        </r>
        <r>
          <rPr>
            <sz val="9"/>
            <color indexed="81"/>
            <rFont val="Tahoma"/>
            <family val="2"/>
          </rPr>
          <t xml:space="preserve">
£326,264 is Correct Budget figure for 2024/25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Debbie While</author>
    <author>debbie while</author>
  </authors>
  <commentList>
    <comment ref="N32" authorId="0" shapeId="0" xr:uid="{CD9BC295-ABA6-4EA4-88C2-24AF9CCF9DA9}">
      <text>
        <r>
          <rPr>
            <b/>
            <sz val="9"/>
            <color indexed="81"/>
            <rFont val="Tahoma"/>
            <family val="2"/>
          </rPr>
          <t>Debbie While:</t>
        </r>
        <r>
          <rPr>
            <sz val="9"/>
            <color indexed="81"/>
            <rFont val="Tahoma"/>
            <family val="2"/>
          </rPr>
          <t xml:space="preserve">
Tools for Parks (Kev) Income from C.Rogers re 24/25 £5,020 in 24/25 accounts as balances</t>
        </r>
      </text>
    </comment>
    <comment ref="A40" authorId="1" shapeId="0" xr:uid="{B506E4DF-5B1F-4BB0-BA5A-7BB54EB82012}">
      <text>
        <r>
          <rPr>
            <b/>
            <sz val="9"/>
            <color indexed="81"/>
            <rFont val="Tahoma"/>
            <family val="2"/>
          </rPr>
          <t>debbie while:</t>
        </r>
        <r>
          <rPr>
            <sz val="9"/>
            <color indexed="81"/>
            <rFont val="Tahoma"/>
            <family val="2"/>
          </rPr>
          <t xml:space="preserve">
Correct 2024/25 Budget is £139,341</t>
        </r>
      </text>
    </comment>
  </commentList>
</comments>
</file>

<file path=xl/sharedStrings.xml><?xml version="1.0" encoding="utf-8"?>
<sst xmlns="http://schemas.openxmlformats.org/spreadsheetml/2006/main" count="718" uniqueCount="145">
  <si>
    <t>2024/25</t>
  </si>
  <si>
    <t>Actual</t>
  </si>
  <si>
    <t>Revised</t>
  </si>
  <si>
    <t>Budget</t>
  </si>
  <si>
    <t>Estimate</t>
  </si>
  <si>
    <t>£</t>
  </si>
  <si>
    <t>Expenditure</t>
  </si>
  <si>
    <t>Employees</t>
  </si>
  <si>
    <t>Supplies and Services</t>
  </si>
  <si>
    <t>Miscellaneous</t>
  </si>
  <si>
    <t>Total Expenditure</t>
  </si>
  <si>
    <t>Income</t>
  </si>
  <si>
    <t>TOTAL NET EXPENDITURE</t>
  </si>
  <si>
    <t>Salary and Wages Recharged</t>
  </si>
  <si>
    <t>4. MEMORIAL PARK AND TOWN GARDENS ETC.</t>
  </si>
  <si>
    <t>Premises Related Costs</t>
  </si>
  <si>
    <t>Maintenance of Grounds</t>
  </si>
  <si>
    <t>Electricity</t>
  </si>
  <si>
    <t>Business Rates</t>
  </si>
  <si>
    <t>Water Charges</t>
  </si>
  <si>
    <t>Cleaning Materials</t>
  </si>
  <si>
    <t>Fire Extinguishers</t>
  </si>
  <si>
    <t>Transport Related Costs</t>
  </si>
  <si>
    <t xml:space="preserve">Vehicle and Mower Running Costs </t>
  </si>
  <si>
    <t>Contr to Vehicle Renew Fund</t>
  </si>
  <si>
    <t>Equipment</t>
  </si>
  <si>
    <t>Tree Survey and Surgery</t>
  </si>
  <si>
    <t>Tree inspection arrangement</t>
  </si>
  <si>
    <t>Playgrnd inspections</t>
  </si>
  <si>
    <t>Disposal of waste</t>
  </si>
  <si>
    <t xml:space="preserve">Income </t>
  </si>
  <si>
    <t>Rent - Scout Hut in Memorial Park</t>
  </si>
  <si>
    <t>Rent - Land Com Cen A Kings Rec</t>
  </si>
  <si>
    <t>Other income</t>
  </si>
  <si>
    <t>Total Income</t>
  </si>
  <si>
    <t>5. CEMETERY</t>
  </si>
  <si>
    <t>Business rates</t>
  </si>
  <si>
    <t>Refuse Collection/Disposal</t>
  </si>
  <si>
    <t>Grave-digging</t>
  </si>
  <si>
    <t>Books-Official Register, etc.</t>
  </si>
  <si>
    <t>Subscrptions ICCM+Scribe</t>
  </si>
  <si>
    <t>Misc. Expenditure</t>
  </si>
  <si>
    <t>Customer Receipts</t>
  </si>
  <si>
    <t>Burial Fees</t>
  </si>
  <si>
    <t>6. ALLOTMENTS</t>
  </si>
  <si>
    <t>Skip hire and disposal</t>
  </si>
  <si>
    <t>Commission on rent collection</t>
  </si>
  <si>
    <t>Allotment Rents</t>
  </si>
  <si>
    <t>7. NON-RECURRING EXPENDITURE</t>
  </si>
  <si>
    <t>Localism - legal and property advice</t>
  </si>
  <si>
    <t>Stourport Future</t>
  </si>
  <si>
    <t xml:space="preserve">Paddling Pool - new surface </t>
  </si>
  <si>
    <t>D-Day</t>
  </si>
  <si>
    <t>New secure doors at toilets</t>
  </si>
  <si>
    <t>VE+80 Day</t>
  </si>
  <si>
    <t>Community Centre - 3 new doors</t>
  </si>
  <si>
    <t>Commnty Ctr kitchen (UK prosperity fund)</t>
  </si>
  <si>
    <t>9. STOURPORT RIVERSIDE</t>
  </si>
  <si>
    <t>Paddling pool</t>
  </si>
  <si>
    <t>Toilets</t>
  </si>
  <si>
    <t>Contribution to renewal fund</t>
  </si>
  <si>
    <t>10. STOURPORT COMMUNITY CENTRE</t>
  </si>
  <si>
    <t>Eliz Mills</t>
  </si>
  <si>
    <t>Cred/Debtor</t>
  </si>
  <si>
    <t>Reversal</t>
  </si>
  <si>
    <t>New</t>
  </si>
  <si>
    <t>(A)</t>
  </si>
  <si>
    <t>(B)</t>
  </si>
  <si>
    <t>(C)</t>
  </si>
  <si>
    <t>(D)</t>
  </si>
  <si>
    <t>Tree planting etc at Areley K+Mem Pk</t>
  </si>
  <si>
    <t>Contribs</t>
  </si>
  <si>
    <t xml:space="preserve">to </t>
  </si>
  <si>
    <t>Reserves</t>
  </si>
  <si>
    <t>(E)</t>
  </si>
  <si>
    <t>(F)</t>
  </si>
  <si>
    <t>(D)+(E)</t>
  </si>
  <si>
    <t>TOTAL</t>
  </si>
  <si>
    <t>ACTUAL</t>
  </si>
  <si>
    <t>VARIANCE</t>
  </si>
  <si>
    <t xml:space="preserve">Budget less </t>
  </si>
  <si>
    <t>Col (F)</t>
  </si>
  <si>
    <t>Revised Est</t>
  </si>
  <si>
    <t>less Col (F)</t>
  </si>
  <si>
    <t>Overspend</t>
  </si>
  <si>
    <t>v Orig Budget</t>
  </si>
  <si>
    <t>4. MEMORIAL PARK, TOWN GARDENS ETC.</t>
  </si>
  <si>
    <t>Budget less</t>
  </si>
  <si>
    <t>Rev Est</t>
  </si>
  <si>
    <t>2025/26</t>
  </si>
  <si>
    <t>2025/6</t>
  </si>
  <si>
    <t>Villeneuve Gdns - fence +planting etc</t>
  </si>
  <si>
    <t>Uniforms for parks team staff</t>
  </si>
  <si>
    <t>Paddling Pool - resilience work</t>
  </si>
  <si>
    <t>check</t>
  </si>
  <si>
    <t>(A)+(B)+(C)</t>
  </si>
  <si>
    <t>(-) o/spend</t>
  </si>
  <si>
    <t>(Apr-Dec 25)</t>
  </si>
  <si>
    <t xml:space="preserve">Forecast </t>
  </si>
  <si>
    <t>Exp</t>
  </si>
  <si>
    <t>Jan-Mar</t>
  </si>
  <si>
    <t>Apr-Dec 25</t>
  </si>
  <si>
    <t>Miscellaneous - Building Repairs</t>
  </si>
  <si>
    <t>Elizabeth Mills Centre</t>
  </si>
  <si>
    <t xml:space="preserve">Community Centre in Memorial Prk </t>
  </si>
  <si>
    <t>2026/27</t>
  </si>
  <si>
    <t>Tools for Parks re Kev</t>
  </si>
  <si>
    <t xml:space="preserve">4. MEMORIAL PARK AND GARDENS </t>
  </si>
  <si>
    <t>2027/28</t>
  </si>
  <si>
    <t>1. Elections</t>
  </si>
  <si>
    <t>Balance b/f</t>
  </si>
  <si>
    <t>Town Council Elections</t>
  </si>
  <si>
    <t>Balance c/f</t>
  </si>
  <si>
    <t>2. Vehicles, Plant, Equipment, Computing etc.</t>
  </si>
  <si>
    <t>Small truck*</t>
  </si>
  <si>
    <t>Mowers+other small equipment*</t>
  </si>
  <si>
    <t>IT strategy</t>
  </si>
  <si>
    <t>3. Civic Centre Building Maintenance</t>
  </si>
  <si>
    <t>Planned Expenditure</t>
  </si>
  <si>
    <t xml:space="preserve">* Agreed at Parks Ctte not to purchase small truck but to use the budget to purchase 2 pedestrian mowers, </t>
  </si>
  <si>
    <t xml:space="preserve"> a petrol strimmer and some battery-powered tools.</t>
  </si>
  <si>
    <t>** To be used to meet significant replacement/renewal costs at paddling pool, toilets and Community Centre.</t>
  </si>
  <si>
    <t>STOURPORT-ON-SEVERN TOWN COUNCIL</t>
  </si>
  <si>
    <t>REVISED ESTIMATE 2025-26 &amp; BUDGET 2026/27</t>
  </si>
  <si>
    <t>FUNDS &amp; RESERVES</t>
  </si>
  <si>
    <t xml:space="preserve">Revised </t>
  </si>
  <si>
    <t>2028/29</t>
  </si>
  <si>
    <r>
      <t xml:space="preserve">4. Localism renewals fund </t>
    </r>
    <r>
      <rPr>
        <b/>
        <sz val="12"/>
        <rFont val="Arial"/>
        <family val="2"/>
      </rPr>
      <t>**</t>
    </r>
  </si>
  <si>
    <t>Summary Total</t>
  </si>
  <si>
    <t>Annual Contribs from Budget (4)</t>
  </si>
  <si>
    <t>Annual Contribs from Budget (2)</t>
  </si>
  <si>
    <t>Annual Contribs from Budget (8)</t>
  </si>
  <si>
    <t>Annual Contribs from Budget (9)</t>
  </si>
  <si>
    <t>Budget - F</t>
  </si>
  <si>
    <t>Revised - F</t>
  </si>
  <si>
    <t>VARIATIONS</t>
  </si>
  <si>
    <t>Variations</t>
  </si>
  <si>
    <t>Salaries - underspend</t>
  </si>
  <si>
    <t>Water Rates</t>
  </si>
  <si>
    <t>Vehicles Running Costs</t>
  </si>
  <si>
    <t>Cont to renewal Fund</t>
  </si>
  <si>
    <t>Playground Inspections</t>
  </si>
  <si>
    <t xml:space="preserve">Rent Income </t>
  </si>
  <si>
    <t>Paddling Pool resilience work</t>
  </si>
  <si>
    <t xml:space="preserve">4. MEMORIAL PARK AND TOWN GARDENS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</si>
</sst>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2"/>
      <color theme="1"/>
      <name val="Aptos Narrow"/>
      <family val="2"/>
      <scheme val="minor"/>
    </font>
    <font>
      <b/>
      <sz val="12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/>
    <xf numFmtId="0" fontId="0" fillId="0" borderId="2" xfId="0" applyBorder="1"/>
    <xf numFmtId="41" fontId="0" fillId="0" borderId="5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3" fontId="0" fillId="0" borderId="8" xfId="0" applyNumberFormat="1" applyBorder="1"/>
    <xf numFmtId="41" fontId="0" fillId="0" borderId="8" xfId="0" applyNumberFormat="1" applyBorder="1"/>
    <xf numFmtId="0" fontId="0" fillId="0" borderId="10" xfId="0" applyBorder="1"/>
    <xf numFmtId="0" fontId="4" fillId="0" borderId="12" xfId="0" applyFont="1" applyBorder="1"/>
    <xf numFmtId="0" fontId="4" fillId="0" borderId="13" xfId="0" applyFont="1" applyBorder="1"/>
    <xf numFmtId="0" fontId="0" fillId="0" borderId="1" xfId="0" applyBorder="1"/>
    <xf numFmtId="0" fontId="4" fillId="0" borderId="4" xfId="0" applyFont="1" applyBorder="1"/>
    <xf numFmtId="0" fontId="4" fillId="0" borderId="6" xfId="0" applyFont="1" applyBorder="1"/>
    <xf numFmtId="41" fontId="0" fillId="0" borderId="8" xfId="0" applyNumberFormat="1" applyBorder="1" applyAlignment="1">
      <alignment horizontal="right"/>
    </xf>
    <xf numFmtId="41" fontId="0" fillId="0" borderId="10" xfId="0" applyNumberFormat="1" applyBorder="1" applyAlignment="1">
      <alignment horizontal="right"/>
    </xf>
    <xf numFmtId="0" fontId="3" fillId="0" borderId="7" xfId="0" applyFont="1" applyBorder="1"/>
    <xf numFmtId="41" fontId="0" fillId="0" borderId="5" xfId="0" applyNumberFormat="1" applyBorder="1" applyAlignment="1">
      <alignment horizontal="right"/>
    </xf>
    <xf numFmtId="41" fontId="0" fillId="0" borderId="9" xfId="0" applyNumberFormat="1" applyBorder="1" applyAlignment="1">
      <alignment horizontal="right"/>
    </xf>
    <xf numFmtId="41" fontId="4" fillId="0" borderId="9" xfId="0" applyNumberFormat="1" applyFont="1" applyBorder="1" applyAlignment="1">
      <alignment horizontal="right"/>
    </xf>
    <xf numFmtId="41" fontId="4" fillId="0" borderId="19" xfId="0" applyNumberFormat="1" applyFont="1" applyBorder="1" applyAlignment="1">
      <alignment horizontal="right"/>
    </xf>
    <xf numFmtId="0" fontId="0" fillId="0" borderId="9" xfId="0" applyBorder="1"/>
    <xf numFmtId="0" fontId="4" fillId="0" borderId="0" xfId="0" applyFont="1"/>
    <xf numFmtId="0" fontId="0" fillId="0" borderId="13" xfId="0" applyBorder="1"/>
    <xf numFmtId="0" fontId="3" fillId="0" borderId="0" xfId="0" applyFont="1"/>
    <xf numFmtId="0" fontId="4" fillId="0" borderId="7" xfId="0" applyFont="1" applyBorder="1"/>
    <xf numFmtId="0" fontId="0" fillId="0" borderId="21" xfId="0" applyBorder="1"/>
    <xf numFmtId="0" fontId="3" fillId="0" borderId="13" xfId="0" applyFont="1" applyBorder="1"/>
    <xf numFmtId="3" fontId="0" fillId="0" borderId="5" xfId="0" applyNumberFormat="1" applyBorder="1"/>
    <xf numFmtId="41" fontId="0" fillId="0" borderId="5" xfId="0" applyNumberFormat="1" applyBorder="1"/>
    <xf numFmtId="0" fontId="0" fillId="0" borderId="12" xfId="0" applyBorder="1"/>
    <xf numFmtId="164" fontId="0" fillId="0" borderId="0" xfId="0" applyNumberFormat="1"/>
    <xf numFmtId="41" fontId="2" fillId="0" borderId="9" xfId="0" applyNumberFormat="1" applyFont="1" applyBorder="1"/>
    <xf numFmtId="164" fontId="0" fillId="0" borderId="10" xfId="0" applyNumberFormat="1" applyBorder="1"/>
    <xf numFmtId="164" fontId="0" fillId="0" borderId="9" xfId="0" applyNumberFormat="1" applyBorder="1"/>
    <xf numFmtId="0" fontId="5" fillId="0" borderId="0" xfId="0" applyFont="1"/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" xfId="0" applyFont="1" applyBorder="1"/>
    <xf numFmtId="0" fontId="3" fillId="0" borderId="5" xfId="0" applyFont="1" applyBorder="1"/>
    <xf numFmtId="0" fontId="0" fillId="0" borderId="11" xfId="0" applyBorder="1"/>
    <xf numFmtId="164" fontId="0" fillId="0" borderId="8" xfId="0" applyNumberFormat="1" applyBorder="1"/>
    <xf numFmtId="0" fontId="0" fillId="0" borderId="19" xfId="0" applyBorder="1"/>
    <xf numFmtId="0" fontId="4" fillId="0" borderId="9" xfId="0" applyFont="1" applyBorder="1"/>
    <xf numFmtId="3" fontId="0" fillId="0" borderId="8" xfId="0" applyNumberForma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49" fontId="3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4" fillId="2" borderId="18" xfId="0" applyNumberFormat="1" applyFont="1" applyFill="1" applyBorder="1" applyAlignment="1">
      <alignment horizontal="right"/>
    </xf>
    <xf numFmtId="3" fontId="0" fillId="0" borderId="8" xfId="1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0" fillId="0" borderId="9" xfId="1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41" fontId="0" fillId="0" borderId="10" xfId="0" applyNumberFormat="1" applyBorder="1" applyAlignment="1">
      <alignment horizontal="center"/>
    </xf>
    <xf numFmtId="3" fontId="0" fillId="0" borderId="7" xfId="0" applyNumberFormat="1" applyBorder="1" applyAlignment="1">
      <alignment horizontal="right"/>
    </xf>
    <xf numFmtId="41" fontId="4" fillId="0" borderId="14" xfId="0" applyNumberFormat="1" applyFont="1" applyBorder="1" applyAlignment="1">
      <alignment horizontal="right"/>
    </xf>
    <xf numFmtId="41" fontId="4" fillId="0" borderId="1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10" xfId="0" applyNumberForma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0" fillId="0" borderId="8" xfId="1" applyNumberFormat="1" applyFont="1" applyFill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11" xfId="0" applyNumberFormat="1" applyFon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4" fillId="2" borderId="14" xfId="0" applyNumberFormat="1" applyFont="1" applyFill="1" applyBorder="1" applyAlignment="1">
      <alignment horizontal="right"/>
    </xf>
    <xf numFmtId="0" fontId="0" fillId="2" borderId="0" xfId="0" applyFill="1"/>
    <xf numFmtId="0" fontId="0" fillId="2" borderId="15" xfId="0" applyFill="1" applyBorder="1"/>
    <xf numFmtId="0" fontId="0" fillId="2" borderId="16" xfId="0" applyFill="1" applyBorder="1"/>
    <xf numFmtId="0" fontId="4" fillId="2" borderId="16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4" fillId="2" borderId="21" xfId="0" applyFont="1" applyFill="1" applyBorder="1"/>
    <xf numFmtId="3" fontId="4" fillId="2" borderId="17" xfId="0" applyNumberFormat="1" applyFont="1" applyFill="1" applyBorder="1" applyAlignment="1">
      <alignment horizontal="right"/>
    </xf>
    <xf numFmtId="0" fontId="0" fillId="2" borderId="6" xfId="0" applyFill="1" applyBorder="1"/>
    <xf numFmtId="0" fontId="0" fillId="2" borderId="7" xfId="0" applyFill="1" applyBorder="1"/>
    <xf numFmtId="0" fontId="0" fillId="2" borderId="13" xfId="0" applyFill="1" applyBorder="1"/>
    <xf numFmtId="0" fontId="4" fillId="2" borderId="7" xfId="0" applyFont="1" applyFill="1" applyBorder="1"/>
    <xf numFmtId="3" fontId="0" fillId="0" borderId="10" xfId="1" applyNumberFormat="1" applyFont="1" applyFill="1" applyBorder="1" applyAlignment="1">
      <alignment horizontal="right"/>
    </xf>
    <xf numFmtId="0" fontId="4" fillId="0" borderId="2" xfId="0" applyFont="1" applyBorder="1"/>
    <xf numFmtId="3" fontId="0" fillId="0" borderId="0" xfId="0" applyNumberFormat="1"/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3" fontId="0" fillId="0" borderId="5" xfId="0" applyNumberFormat="1" applyBorder="1" applyAlignment="1">
      <alignment horizontal="center"/>
    </xf>
    <xf numFmtId="3" fontId="4" fillId="0" borderId="11" xfId="0" applyNumberFormat="1" applyFont="1" applyBorder="1" applyAlignment="1">
      <alignment horizontal="right"/>
    </xf>
    <xf numFmtId="0" fontId="0" fillId="0" borderId="9" xfId="0" applyBorder="1" applyAlignment="1">
      <alignment horizontal="right"/>
    </xf>
    <xf numFmtId="164" fontId="0" fillId="0" borderId="9" xfId="0" applyNumberFormat="1" applyBorder="1" applyAlignment="1">
      <alignment horizontal="right"/>
    </xf>
    <xf numFmtId="49" fontId="3" fillId="0" borderId="23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41" fontId="4" fillId="0" borderId="19" xfId="0" applyNumberFormat="1" applyFont="1" applyBorder="1" applyAlignment="1">
      <alignment horizontal="center"/>
    </xf>
    <xf numFmtId="164" fontId="0" fillId="0" borderId="19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41" fontId="4" fillId="0" borderId="11" xfId="0" applyNumberFormat="1" applyFont="1" applyBorder="1" applyAlignment="1">
      <alignment horizontal="right"/>
    </xf>
    <xf numFmtId="164" fontId="0" fillId="0" borderId="19" xfId="0" applyNumberFormat="1" applyBorder="1"/>
    <xf numFmtId="164" fontId="0" fillId="0" borderId="11" xfId="0" applyNumberFormat="1" applyBorder="1"/>
    <xf numFmtId="41" fontId="4" fillId="0" borderId="11" xfId="0" applyNumberFormat="1" applyFont="1" applyBorder="1"/>
    <xf numFmtId="164" fontId="0" fillId="0" borderId="8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3" fontId="4" fillId="2" borderId="22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41" fontId="2" fillId="0" borderId="19" xfId="0" applyNumberFormat="1" applyFont="1" applyBorder="1"/>
    <xf numFmtId="41" fontId="2" fillId="0" borderId="19" xfId="0" applyNumberFormat="1" applyFont="1" applyBorder="1" applyAlignment="1">
      <alignment horizontal="right"/>
    </xf>
    <xf numFmtId="0" fontId="2" fillId="0" borderId="7" xfId="0" applyFont="1" applyBorder="1"/>
    <xf numFmtId="41" fontId="0" fillId="0" borderId="3" xfId="0" applyNumberFormat="1" applyBorder="1" applyAlignment="1">
      <alignment horizontal="right"/>
    </xf>
    <xf numFmtId="41" fontId="4" fillId="2" borderId="18" xfId="0" applyNumberFormat="1" applyFont="1" applyFill="1" applyBorder="1" applyAlignment="1">
      <alignment horizontal="right"/>
    </xf>
    <xf numFmtId="41" fontId="2" fillId="0" borderId="9" xfId="0" applyNumberFormat="1" applyFont="1" applyBorder="1" applyAlignment="1">
      <alignment horizontal="right"/>
    </xf>
    <xf numFmtId="0" fontId="0" fillId="3" borderId="7" xfId="0" applyFill="1" applyBorder="1"/>
    <xf numFmtId="164" fontId="0" fillId="0" borderId="4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41" fontId="4" fillId="2" borderId="17" xfId="0" applyNumberFormat="1" applyFont="1" applyFill="1" applyBorder="1" applyAlignment="1">
      <alignment horizontal="right"/>
    </xf>
    <xf numFmtId="41" fontId="4" fillId="2" borderId="14" xfId="0" applyNumberFormat="1" applyFont="1" applyFill="1" applyBorder="1" applyAlignment="1">
      <alignment horizontal="right"/>
    </xf>
    <xf numFmtId="41" fontId="4" fillId="2" borderId="14" xfId="0" applyNumberFormat="1" applyFont="1" applyFill="1" applyBorder="1" applyAlignment="1">
      <alignment horizontal="center"/>
    </xf>
    <xf numFmtId="41" fontId="4" fillId="2" borderId="18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164" fontId="2" fillId="0" borderId="9" xfId="0" applyNumberFormat="1" applyFont="1" applyBorder="1"/>
    <xf numFmtId="41" fontId="0" fillId="0" borderId="9" xfId="0" applyNumberFormat="1" applyBorder="1" applyAlignment="1">
      <alignment horizontal="center"/>
    </xf>
    <xf numFmtId="164" fontId="2" fillId="2" borderId="9" xfId="0" applyNumberFormat="1" applyFont="1" applyFill="1" applyBorder="1" applyAlignment="1">
      <alignment horizontal="right"/>
    </xf>
    <xf numFmtId="164" fontId="0" fillId="0" borderId="23" xfId="0" applyNumberFormat="1" applyBorder="1"/>
    <xf numFmtId="0" fontId="5" fillId="0" borderId="0" xfId="0" applyFont="1" applyAlignment="1">
      <alignment horizontal="left"/>
    </xf>
    <xf numFmtId="0" fontId="0" fillId="0" borderId="3" xfId="0" applyBorder="1"/>
    <xf numFmtId="0" fontId="0" fillId="0" borderId="8" xfId="0" applyBorder="1"/>
    <xf numFmtId="41" fontId="2" fillId="0" borderId="0" xfId="0" applyNumberFormat="1" applyFont="1"/>
    <xf numFmtId="164" fontId="2" fillId="0" borderId="0" xfId="0" applyNumberFormat="1" applyFont="1" applyAlignment="1">
      <alignment horizontal="right"/>
    </xf>
    <xf numFmtId="3" fontId="3" fillId="0" borderId="3" xfId="0" quotePrefix="1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3" fontId="4" fillId="2" borderId="9" xfId="0" applyNumberFormat="1" applyFont="1" applyFill="1" applyBorder="1" applyAlignment="1">
      <alignment horizontal="right"/>
    </xf>
    <xf numFmtId="41" fontId="4" fillId="2" borderId="8" xfId="0" applyNumberFormat="1" applyFont="1" applyFill="1" applyBorder="1" applyAlignment="1">
      <alignment horizontal="right"/>
    </xf>
    <xf numFmtId="41" fontId="4" fillId="2" borderId="11" xfId="0" applyNumberFormat="1" applyFont="1" applyFill="1" applyBorder="1" applyAlignment="1">
      <alignment horizontal="center"/>
    </xf>
    <xf numFmtId="3" fontId="0" fillId="0" borderId="21" xfId="0" applyNumberFormat="1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/>
    <xf numFmtId="0" fontId="0" fillId="0" borderId="18" xfId="0" applyBorder="1"/>
    <xf numFmtId="3" fontId="4" fillId="2" borderId="8" xfId="0" applyNumberFormat="1" applyFont="1" applyFill="1" applyBorder="1" applyAlignment="1">
      <alignment horizontal="right"/>
    </xf>
    <xf numFmtId="0" fontId="4" fillId="2" borderId="11" xfId="0" applyFont="1" applyFill="1" applyBorder="1"/>
    <xf numFmtId="41" fontId="4" fillId="2" borderId="11" xfId="0" applyNumberFormat="1" applyFont="1" applyFill="1" applyBorder="1" applyAlignment="1">
      <alignment horizontal="right"/>
    </xf>
    <xf numFmtId="3" fontId="0" fillId="0" borderId="20" xfId="0" applyNumberForma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0" fontId="2" fillId="2" borderId="7" xfId="0" applyFont="1" applyFill="1" applyBorder="1"/>
    <xf numFmtId="0" fontId="2" fillId="2" borderId="6" xfId="0" applyFont="1" applyFill="1" applyBorder="1"/>
    <xf numFmtId="0" fontId="2" fillId="0" borderId="8" xfId="0" applyFont="1" applyBorder="1"/>
    <xf numFmtId="0" fontId="8" fillId="0" borderId="0" xfId="0" applyFont="1"/>
    <xf numFmtId="3" fontId="0" fillId="5" borderId="8" xfId="0" applyNumberFormat="1" applyFill="1" applyBorder="1" applyAlignment="1">
      <alignment horizontal="right"/>
    </xf>
    <xf numFmtId="0" fontId="0" fillId="6" borderId="7" xfId="0" applyFill="1" applyBorder="1"/>
    <xf numFmtId="3" fontId="0" fillId="6" borderId="8" xfId="1" applyNumberFormat="1" applyFont="1" applyFill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6" xfId="0" applyNumberFormat="1" applyBorder="1" applyAlignment="1">
      <alignment horizontal="center"/>
    </xf>
    <xf numFmtId="41" fontId="0" fillId="0" borderId="3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3" fillId="0" borderId="3" xfId="0" applyNumberFormat="1" applyFont="1" applyBorder="1" applyAlignment="1">
      <alignment horizontal="center"/>
    </xf>
    <xf numFmtId="41" fontId="4" fillId="0" borderId="14" xfId="0" applyNumberFormat="1" applyFont="1" applyBorder="1"/>
    <xf numFmtId="41" fontId="4" fillId="0" borderId="16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center"/>
    </xf>
    <xf numFmtId="41" fontId="4" fillId="0" borderId="16" xfId="0" applyNumberFormat="1" applyFont="1" applyBorder="1" applyAlignment="1">
      <alignment horizontal="center"/>
    </xf>
    <xf numFmtId="41" fontId="4" fillId="0" borderId="24" xfId="0" applyNumberFormat="1" applyFont="1" applyBorder="1" applyAlignment="1">
      <alignment horizontal="center"/>
    </xf>
    <xf numFmtId="41" fontId="4" fillId="0" borderId="25" xfId="0" applyNumberFormat="1" applyFont="1" applyBorder="1" applyAlignment="1">
      <alignment horizontal="center"/>
    </xf>
    <xf numFmtId="41" fontId="4" fillId="0" borderId="5" xfId="0" applyNumberFormat="1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41" fontId="4" fillId="0" borderId="8" xfId="0" applyNumberFormat="1" applyFont="1" applyBorder="1" applyAlignment="1">
      <alignment horizontal="center"/>
    </xf>
    <xf numFmtId="41" fontId="4" fillId="0" borderId="11" xfId="0" applyNumberFormat="1" applyFont="1" applyBorder="1" applyAlignment="1">
      <alignment horizontal="center"/>
    </xf>
    <xf numFmtId="41" fontId="0" fillId="0" borderId="0" xfId="0" applyNumberFormat="1"/>
    <xf numFmtId="41" fontId="0" fillId="0" borderId="0" xfId="0" applyNumberFormat="1" applyAlignment="1">
      <alignment horizontal="center"/>
    </xf>
    <xf numFmtId="41" fontId="4" fillId="0" borderId="3" xfId="0" applyNumberFormat="1" applyFont="1" applyBorder="1" applyAlignment="1">
      <alignment horizontal="center"/>
    </xf>
    <xf numFmtId="41" fontId="4" fillId="0" borderId="23" xfId="0" applyNumberFormat="1" applyFont="1" applyBorder="1" applyAlignment="1">
      <alignment horizontal="center"/>
    </xf>
    <xf numFmtId="0" fontId="2" fillId="0" borderId="9" xfId="0" applyFont="1" applyBorder="1"/>
    <xf numFmtId="3" fontId="0" fillId="4" borderId="9" xfId="0" applyNumberFormat="1" applyFill="1" applyBorder="1" applyAlignment="1">
      <alignment horizontal="left"/>
    </xf>
    <xf numFmtId="3" fontId="0" fillId="4" borderId="9" xfId="0" applyNumberFormat="1" applyFill="1" applyBorder="1" applyAlignment="1">
      <alignment horizontal="right"/>
    </xf>
    <xf numFmtId="3" fontId="0" fillId="4" borderId="8" xfId="0" applyNumberFormat="1" applyFill="1" applyBorder="1" applyAlignment="1">
      <alignment horizontal="right"/>
    </xf>
    <xf numFmtId="41" fontId="4" fillId="2" borderId="22" xfId="0" applyNumberFormat="1" applyFont="1" applyFill="1" applyBorder="1" applyAlignment="1">
      <alignment horizontal="right"/>
    </xf>
    <xf numFmtId="164" fontId="2" fillId="2" borderId="18" xfId="0" applyNumberFormat="1" applyFont="1" applyFill="1" applyBorder="1" applyAlignment="1">
      <alignment horizontal="right"/>
    </xf>
    <xf numFmtId="41" fontId="4" fillId="0" borderId="9" xfId="0" applyNumberFormat="1" applyFont="1" applyBorder="1"/>
    <xf numFmtId="3" fontId="0" fillId="0" borderId="4" xfId="0" applyNumberForma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4" fillId="0" borderId="5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1" fontId="2" fillId="0" borderId="5" xfId="0" applyNumberFormat="1" applyFont="1" applyBorder="1" applyAlignment="1">
      <alignment horizontal="right"/>
    </xf>
    <xf numFmtId="41" fontId="4" fillId="0" borderId="8" xfId="0" applyNumberFormat="1" applyFont="1" applyBorder="1"/>
    <xf numFmtId="3" fontId="2" fillId="0" borderId="26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14" xfId="0" applyNumberFormat="1" applyBorder="1" applyAlignment="1">
      <alignment horizontal="right"/>
    </xf>
    <xf numFmtId="0" fontId="0" fillId="0" borderId="0" xfId="0" applyFont="1"/>
    <xf numFmtId="3" fontId="2" fillId="0" borderId="16" xfId="0" applyNumberFormat="1" applyFont="1" applyBorder="1"/>
    <xf numFmtId="3" fontId="2" fillId="0" borderId="0" xfId="0" applyNumberFormat="1" applyFont="1" applyBorder="1"/>
    <xf numFmtId="3" fontId="0" fillId="0" borderId="8" xfId="0" applyNumberFormat="1" applyFill="1" applyBorder="1" applyAlignment="1">
      <alignment horizontal="right"/>
    </xf>
    <xf numFmtId="0" fontId="0" fillId="0" borderId="0" xfId="0" applyFill="1"/>
    <xf numFmtId="0" fontId="0" fillId="0" borderId="6" xfId="0" applyFill="1" applyBorder="1"/>
    <xf numFmtId="0" fontId="0" fillId="0" borderId="7" xfId="0" applyFill="1" applyBorder="1"/>
    <xf numFmtId="3" fontId="0" fillId="0" borderId="9" xfId="0" applyNumberFormat="1" applyFill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3" fontId="0" fillId="0" borderId="5" xfId="0" applyNumberFormat="1" applyFill="1" applyBorder="1" applyAlignment="1">
      <alignment horizontal="right"/>
    </xf>
    <xf numFmtId="3" fontId="0" fillId="0" borderId="10" xfId="0" applyNumberFormat="1" applyFill="1" applyBorder="1" applyAlignment="1">
      <alignment horizontal="right"/>
    </xf>
    <xf numFmtId="3" fontId="4" fillId="0" borderId="9" xfId="0" applyNumberFormat="1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3" xfId="0" applyFont="1" applyFill="1" applyBorder="1"/>
    <xf numFmtId="3" fontId="0" fillId="0" borderId="5" xfId="0" applyNumberFormat="1" applyFill="1" applyBorder="1"/>
    <xf numFmtId="0" fontId="0" fillId="0" borderId="4" xfId="0" applyFill="1" applyBorder="1"/>
    <xf numFmtId="3" fontId="0" fillId="0" borderId="0" xfId="0" applyNumberFormat="1" applyFill="1" applyAlignment="1">
      <alignment horizontal="right"/>
    </xf>
    <xf numFmtId="3" fontId="0" fillId="0" borderId="8" xfId="0" applyNumberFormat="1" applyFill="1" applyBorder="1"/>
    <xf numFmtId="3" fontId="0" fillId="0" borderId="6" xfId="0" applyNumberFormat="1" applyFill="1" applyBorder="1" applyAlignment="1">
      <alignment horizontal="right"/>
    </xf>
    <xf numFmtId="3" fontId="4" fillId="0" borderId="9" xfId="0" applyNumberFormat="1" applyFont="1" applyFill="1" applyBorder="1"/>
    <xf numFmtId="3" fontId="4" fillId="0" borderId="14" xfId="0" applyNumberFormat="1" applyFont="1" applyFill="1" applyBorder="1" applyAlignment="1">
      <alignment horizontal="right"/>
    </xf>
    <xf numFmtId="0" fontId="0" fillId="0" borderId="15" xfId="0" applyFill="1" applyBorder="1"/>
    <xf numFmtId="0" fontId="0" fillId="0" borderId="16" xfId="0" applyFill="1" applyBorder="1"/>
    <xf numFmtId="0" fontId="4" fillId="0" borderId="16" xfId="0" applyFont="1" applyFill="1" applyBorder="1"/>
    <xf numFmtId="0" fontId="4" fillId="0" borderId="0" xfId="0" applyFont="1" applyFill="1"/>
    <xf numFmtId="0" fontId="0" fillId="0" borderId="0" xfId="0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0" fillId="0" borderId="3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0" fontId="0" fillId="0" borderId="4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8" xfId="0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1" fontId="0" fillId="0" borderId="8" xfId="0" applyNumberFormat="1" applyFill="1" applyBorder="1" applyAlignment="1">
      <alignment horizontal="right"/>
    </xf>
    <xf numFmtId="41" fontId="0" fillId="0" borderId="5" xfId="0" applyNumberFormat="1" applyFill="1" applyBorder="1" applyAlignment="1">
      <alignment horizontal="right"/>
    </xf>
    <xf numFmtId="0" fontId="4" fillId="0" borderId="1" xfId="0" applyFont="1" applyFill="1" applyBorder="1"/>
    <xf numFmtId="0" fontId="0" fillId="0" borderId="2" xfId="0" applyFill="1" applyBorder="1"/>
    <xf numFmtId="41" fontId="0" fillId="0" borderId="3" xfId="0" applyNumberFormat="1" applyFill="1" applyBorder="1" applyAlignment="1">
      <alignment horizontal="right"/>
    </xf>
    <xf numFmtId="0" fontId="4" fillId="0" borderId="4" xfId="0" applyFont="1" applyFill="1" applyBorder="1"/>
    <xf numFmtId="0" fontId="4" fillId="0" borderId="6" xfId="0" applyFont="1" applyFill="1" applyBorder="1"/>
    <xf numFmtId="0" fontId="0" fillId="0" borderId="1" xfId="0" applyFill="1" applyBorder="1"/>
    <xf numFmtId="3" fontId="4" fillId="0" borderId="19" xfId="0" applyNumberFormat="1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horizontal="right"/>
    </xf>
    <xf numFmtId="41" fontId="4" fillId="0" borderId="14" xfId="0" applyNumberFormat="1" applyFont="1" applyFill="1" applyBorder="1" applyAlignment="1">
      <alignment horizontal="right"/>
    </xf>
    <xf numFmtId="164" fontId="0" fillId="0" borderId="5" xfId="0" applyNumberFormat="1" applyFill="1" applyBorder="1" applyAlignment="1">
      <alignment horizontal="right"/>
    </xf>
    <xf numFmtId="0" fontId="3" fillId="0" borderId="0" xfId="0" applyFont="1" applyFill="1"/>
    <xf numFmtId="3" fontId="3" fillId="0" borderId="8" xfId="0" applyNumberFormat="1" applyFont="1" applyFill="1" applyBorder="1" applyAlignment="1">
      <alignment horizontal="right"/>
    </xf>
    <xf numFmtId="0" fontId="3" fillId="0" borderId="7" xfId="0" applyFont="1" applyFill="1" applyBorder="1"/>
    <xf numFmtId="3" fontId="3" fillId="0" borderId="9" xfId="0" applyNumberFormat="1" applyFont="1" applyFill="1" applyBorder="1" applyAlignment="1">
      <alignment horizontal="right"/>
    </xf>
    <xf numFmtId="0" fontId="4" fillId="0" borderId="7" xfId="0" applyFont="1" applyFill="1" applyBorder="1"/>
    <xf numFmtId="3" fontId="3" fillId="0" borderId="10" xfId="0" applyNumberFormat="1" applyFont="1" applyFill="1" applyBorder="1" applyAlignment="1">
      <alignment horizontal="right"/>
    </xf>
    <xf numFmtId="0" fontId="0" fillId="0" borderId="20" xfId="0" applyFill="1" applyBorder="1"/>
    <xf numFmtId="0" fontId="0" fillId="0" borderId="21" xfId="0" applyFill="1" applyBorder="1"/>
    <xf numFmtId="0" fontId="4" fillId="0" borderId="21" xfId="0" applyFont="1" applyFill="1" applyBorder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3" fontId="0" fillId="0" borderId="3" xfId="0" applyNumberFormat="1" applyFill="1" applyBorder="1" applyAlignment="1">
      <alignment horizontal="right"/>
    </xf>
    <xf numFmtId="0" fontId="0" fillId="0" borderId="5" xfId="0" applyFill="1" applyBorder="1"/>
    <xf numFmtId="0" fontId="3" fillId="0" borderId="13" xfId="0" applyFont="1" applyFill="1" applyBorder="1"/>
    <xf numFmtId="3" fontId="0" fillId="0" borderId="13" xfId="1" applyNumberFormat="1" applyFont="1" applyFill="1" applyBorder="1" applyAlignment="1">
      <alignment horizontal="right"/>
    </xf>
    <xf numFmtId="3" fontId="0" fillId="0" borderId="9" xfId="1" applyNumberFormat="1" applyFont="1" applyFill="1" applyBorder="1" applyAlignment="1">
      <alignment horizontal="right"/>
    </xf>
    <xf numFmtId="41" fontId="4" fillId="0" borderId="14" xfId="0" applyNumberFormat="1" applyFont="1" applyFill="1" applyBorder="1" applyAlignment="1">
      <alignment horizontal="center"/>
    </xf>
    <xf numFmtId="0" fontId="0" fillId="0" borderId="13" xfId="0" applyFill="1" applyBorder="1"/>
    <xf numFmtId="4" fontId="0" fillId="0" borderId="5" xfId="0" applyNumberFormat="1" applyFill="1" applyBorder="1"/>
    <xf numFmtId="4" fontId="0" fillId="0" borderId="8" xfId="0" applyNumberFormat="1" applyFill="1" applyBorder="1"/>
    <xf numFmtId="164" fontId="0" fillId="0" borderId="8" xfId="0" applyNumberFormat="1" applyFill="1" applyBorder="1" applyAlignment="1">
      <alignment horizontal="right"/>
    </xf>
    <xf numFmtId="41" fontId="0" fillId="0" borderId="11" xfId="0" applyNumberFormat="1" applyFill="1" applyBorder="1" applyAlignment="1">
      <alignment horizontal="right"/>
    </xf>
    <xf numFmtId="41" fontId="2" fillId="0" borderId="8" xfId="0" applyNumberFormat="1" applyFont="1" applyFill="1" applyBorder="1" applyAlignment="1">
      <alignment horizontal="right"/>
    </xf>
    <xf numFmtId="41" fontId="4" fillId="0" borderId="18" xfId="0" applyNumberFormat="1" applyFont="1" applyFill="1" applyBorder="1" applyAlignment="1">
      <alignment horizontal="center"/>
    </xf>
    <xf numFmtId="0" fontId="4" fillId="0" borderId="22" xfId="0" applyFont="1" applyFill="1" applyBorder="1"/>
    <xf numFmtId="41" fontId="4" fillId="0" borderId="18" xfId="0" applyNumberFormat="1" applyFont="1" applyFill="1" applyBorder="1" applyAlignment="1">
      <alignment horizontal="right"/>
    </xf>
    <xf numFmtId="41" fontId="0" fillId="0" borderId="5" xfId="0" applyNumberFormat="1" applyFill="1" applyBorder="1"/>
    <xf numFmtId="41" fontId="2" fillId="0" borderId="9" xfId="0" applyNumberFormat="1" applyFont="1" applyFill="1" applyBorder="1"/>
    <xf numFmtId="0" fontId="0" fillId="0" borderId="12" xfId="0" applyFill="1" applyBorder="1"/>
    <xf numFmtId="41" fontId="2" fillId="0" borderId="9" xfId="0" applyNumberFormat="1" applyFont="1" applyFill="1" applyBorder="1" applyAlignment="1">
      <alignment horizontal="right"/>
    </xf>
    <xf numFmtId="164" fontId="0" fillId="0" borderId="8" xfId="1" applyNumberFormat="1" applyFont="1" applyFill="1" applyBorder="1"/>
    <xf numFmtId="164" fontId="0" fillId="0" borderId="8" xfId="1" applyNumberFormat="1" applyFont="1" applyFill="1" applyBorder="1" applyAlignment="1">
      <alignment horizontal="right"/>
    </xf>
    <xf numFmtId="41" fontId="4" fillId="0" borderId="5" xfId="0" applyNumberFormat="1" applyFont="1" applyFill="1" applyBorder="1" applyAlignment="1">
      <alignment horizontal="center"/>
    </xf>
    <xf numFmtId="0" fontId="4" fillId="0" borderId="10" xfId="0" applyFont="1" applyFill="1" applyBorder="1"/>
    <xf numFmtId="41" fontId="4" fillId="0" borderId="5" xfId="0" applyNumberFormat="1" applyFont="1" applyFill="1" applyBorder="1" applyAlignment="1">
      <alignment horizontal="right"/>
    </xf>
    <xf numFmtId="0" fontId="0" fillId="0" borderId="9" xfId="0" applyFill="1" applyBorder="1"/>
    <xf numFmtId="0" fontId="0" fillId="0" borderId="19" xfId="0" applyFill="1" applyBorder="1"/>
    <xf numFmtId="0" fontId="0" fillId="0" borderId="9" xfId="0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19" xfId="0" applyFont="1" applyFill="1" applyBorder="1"/>
  </cellXfs>
  <cellStyles count="3">
    <cellStyle name="Comma" xfId="1" builtinId="3"/>
    <cellStyle name="Comma 2" xfId="2" xr:uid="{9681ABE8-CCA0-4B83-9019-6C14753DE63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3ACD-517A-42B5-9740-658478C0A428}">
  <sheetPr>
    <pageSetUpPr fitToPage="1"/>
  </sheetPr>
  <dimension ref="A3:G25"/>
  <sheetViews>
    <sheetView zoomScaleNormal="100" workbookViewId="0">
      <selection activeCell="C21" sqref="C21"/>
    </sheetView>
  </sheetViews>
  <sheetFormatPr defaultRowHeight="15" x14ac:dyDescent="0.25"/>
  <cols>
    <col min="1" max="1" width="11.28515625" bestFit="1" customWidth="1"/>
    <col min="2" max="2" width="41.42578125" customWidth="1"/>
    <col min="3" max="3" width="11.5703125" style="75" bestFit="1" customWidth="1"/>
    <col min="4" max="4" width="11.5703125" style="75" customWidth="1"/>
    <col min="5" max="5" width="11.85546875" style="75" bestFit="1" customWidth="1"/>
    <col min="6" max="6" width="13.28515625" style="75" customWidth="1"/>
    <col min="7" max="7" width="13.5703125" customWidth="1"/>
  </cols>
  <sheetData>
    <row r="3" spans="1:7" x14ac:dyDescent="0.25">
      <c r="A3" s="46" t="s">
        <v>0</v>
      </c>
      <c r="B3" s="46"/>
      <c r="C3" s="60" t="s">
        <v>89</v>
      </c>
      <c r="D3" s="60" t="s">
        <v>89</v>
      </c>
      <c r="E3" s="60" t="s">
        <v>89</v>
      </c>
      <c r="F3" s="60" t="s">
        <v>89</v>
      </c>
      <c r="G3" s="60" t="s">
        <v>105</v>
      </c>
    </row>
    <row r="4" spans="1:7" x14ac:dyDescent="0.25">
      <c r="A4" s="6"/>
      <c r="B4" s="6"/>
      <c r="C4" s="27"/>
      <c r="D4" s="76" t="s">
        <v>1</v>
      </c>
      <c r="E4" s="76" t="s">
        <v>2</v>
      </c>
      <c r="F4" s="76" t="s">
        <v>84</v>
      </c>
      <c r="G4" s="76"/>
    </row>
    <row r="5" spans="1:7" x14ac:dyDescent="0.25">
      <c r="A5" s="47" t="s">
        <v>1</v>
      </c>
      <c r="B5" s="47"/>
      <c r="C5" s="24" t="s">
        <v>3</v>
      </c>
      <c r="D5" s="24" t="s">
        <v>97</v>
      </c>
      <c r="E5" s="24" t="s">
        <v>4</v>
      </c>
      <c r="F5" s="27" t="s">
        <v>85</v>
      </c>
      <c r="G5" s="27" t="s">
        <v>3</v>
      </c>
    </row>
    <row r="6" spans="1:7" x14ac:dyDescent="0.25">
      <c r="A6" s="6" t="s">
        <v>5</v>
      </c>
      <c r="B6" s="48"/>
      <c r="C6" s="27" t="s">
        <v>5</v>
      </c>
      <c r="D6" s="27" t="s">
        <v>5</v>
      </c>
      <c r="E6" s="27" t="s">
        <v>5</v>
      </c>
      <c r="F6" s="131" t="s">
        <v>5</v>
      </c>
      <c r="G6" s="131" t="s">
        <v>5</v>
      </c>
    </row>
    <row r="7" spans="1:7" x14ac:dyDescent="0.25">
      <c r="A7" s="6"/>
      <c r="B7" s="208"/>
      <c r="C7" s="27"/>
      <c r="D7" s="25"/>
      <c r="E7" s="27"/>
      <c r="F7" s="27"/>
      <c r="G7" s="27"/>
    </row>
    <row r="8" spans="1:7" x14ac:dyDescent="0.25">
      <c r="A8" s="39">
        <f>Detailed!A39</f>
        <v>139341</v>
      </c>
      <c r="B8" s="49" t="s">
        <v>86</v>
      </c>
      <c r="C8" s="27">
        <f>'Working paper'!G40</f>
        <v>168858</v>
      </c>
      <c r="D8" s="25">
        <f>'Working paper'!M40</f>
        <v>133613</v>
      </c>
      <c r="E8" s="27">
        <f>'Working paper'!O40</f>
        <v>180925</v>
      </c>
      <c r="F8" s="27">
        <f>C8-E8</f>
        <v>-12067</v>
      </c>
      <c r="G8" s="27">
        <f>Detailed!J39</f>
        <v>189442</v>
      </c>
    </row>
    <row r="9" spans="1:7" x14ac:dyDescent="0.25">
      <c r="A9" s="39">
        <f>Detailed!A71</f>
        <v>61892.05</v>
      </c>
      <c r="B9" s="49" t="s">
        <v>35</v>
      </c>
      <c r="C9" s="27">
        <f>'Working paper'!G73</f>
        <v>80650</v>
      </c>
      <c r="D9" s="25">
        <f>'Working paper'!M73</f>
        <v>59854</v>
      </c>
      <c r="E9" s="27">
        <f>'Working paper'!O73</f>
        <v>73877</v>
      </c>
      <c r="F9" s="27">
        <f t="shared" ref="F9:F13" si="0">C9-E9</f>
        <v>6773</v>
      </c>
      <c r="G9" s="27">
        <f>Detailed!J71</f>
        <v>103492</v>
      </c>
    </row>
    <row r="10" spans="1:7" x14ac:dyDescent="0.25">
      <c r="A10" s="39">
        <f>Detailed!A92</f>
        <v>11240</v>
      </c>
      <c r="B10" s="49" t="s">
        <v>44</v>
      </c>
      <c r="C10" s="27">
        <f>'Working paper'!G96</f>
        <v>14418</v>
      </c>
      <c r="D10" s="25">
        <f>'Working paper'!M96</f>
        <v>9466</v>
      </c>
      <c r="E10" s="27">
        <f>'Working paper'!O96</f>
        <v>13440</v>
      </c>
      <c r="F10" s="27">
        <f t="shared" si="0"/>
        <v>978</v>
      </c>
      <c r="G10" s="27">
        <f>Detailed!J92</f>
        <v>16143</v>
      </c>
    </row>
    <row r="11" spans="1:7" x14ac:dyDescent="0.25">
      <c r="A11" s="39">
        <f>Detailed!A116</f>
        <v>39336</v>
      </c>
      <c r="B11" s="49" t="s">
        <v>48</v>
      </c>
      <c r="C11" s="27">
        <f>'Working paper'!G118</f>
        <v>18200</v>
      </c>
      <c r="D11" s="25">
        <f>'Working paper'!M118</f>
        <v>1308</v>
      </c>
      <c r="E11" s="27">
        <f>'Working paper'!O118</f>
        <v>2508</v>
      </c>
      <c r="F11" s="27">
        <f t="shared" si="0"/>
        <v>15692</v>
      </c>
      <c r="G11" s="27">
        <f>Detailed!J116</f>
        <v>20525</v>
      </c>
    </row>
    <row r="12" spans="1:7" x14ac:dyDescent="0.25">
      <c r="A12" s="39">
        <f>Detailed!A130</f>
        <v>76206</v>
      </c>
      <c r="B12" s="49" t="s">
        <v>57</v>
      </c>
      <c r="C12" s="27">
        <f>'Working paper'!G134</f>
        <v>84000</v>
      </c>
      <c r="D12" s="25">
        <f>'Working paper'!M134</f>
        <v>69183</v>
      </c>
      <c r="E12" s="27">
        <f>'Working paper'!O134</f>
        <v>80403</v>
      </c>
      <c r="F12" s="27">
        <f t="shared" si="0"/>
        <v>3597</v>
      </c>
      <c r="G12" s="27">
        <f>Detailed!J130</f>
        <v>88500</v>
      </c>
    </row>
    <row r="13" spans="1:7" x14ac:dyDescent="0.25">
      <c r="A13" s="39">
        <f>Detailed!A141</f>
        <v>-1751</v>
      </c>
      <c r="B13" s="49" t="s">
        <v>61</v>
      </c>
      <c r="C13" s="27">
        <f>'Working paper'!G146</f>
        <v>-2200</v>
      </c>
      <c r="D13" s="25">
        <f>'Working paper'!M146</f>
        <v>-3933</v>
      </c>
      <c r="E13" s="27">
        <f>'Working paper'!O146</f>
        <v>-2200</v>
      </c>
      <c r="F13" s="211">
        <f t="shared" si="0"/>
        <v>0</v>
      </c>
      <c r="G13" s="27">
        <f>Detailed!J141</f>
        <v>-2200</v>
      </c>
    </row>
    <row r="14" spans="1:7" x14ac:dyDescent="0.25">
      <c r="A14" s="5"/>
      <c r="B14" s="5"/>
      <c r="C14" s="76"/>
      <c r="D14" s="114"/>
      <c r="E14" s="76"/>
      <c r="F14" s="76"/>
      <c r="G14" s="76"/>
    </row>
    <row r="15" spans="1:7" x14ac:dyDescent="0.25">
      <c r="A15" s="42">
        <f>SUM(A8:A13)</f>
        <v>326264.05</v>
      </c>
      <c r="B15" s="53" t="s">
        <v>12</v>
      </c>
      <c r="C15" s="133">
        <f>SUM(C8:C14)</f>
        <v>363926</v>
      </c>
      <c r="D15" s="129">
        <f>SUM(D8:D13)</f>
        <v>269491</v>
      </c>
      <c r="E15" s="133">
        <f>SUM(E8:E13)</f>
        <v>348953</v>
      </c>
      <c r="F15" s="133">
        <f>SUM(F8:F13)</f>
        <v>14973</v>
      </c>
      <c r="G15" s="133">
        <f>SUM(G8:G13)</f>
        <v>415902</v>
      </c>
    </row>
    <row r="16" spans="1:7" x14ac:dyDescent="0.25">
      <c r="C16"/>
      <c r="D16"/>
      <c r="E16"/>
      <c r="F16"/>
    </row>
    <row r="17" spans="1:6" x14ac:dyDescent="0.25">
      <c r="A17" s="209"/>
      <c r="B17" s="209"/>
      <c r="C17" s="210"/>
      <c r="D17" s="210"/>
      <c r="E17" s="210"/>
      <c r="F17" s="210"/>
    </row>
    <row r="18" spans="1:6" x14ac:dyDescent="0.25">
      <c r="A18" s="45"/>
      <c r="B18" s="209"/>
      <c r="C18" s="210"/>
      <c r="D18" s="210"/>
      <c r="E18" s="210"/>
      <c r="F18" s="210"/>
    </row>
    <row r="19" spans="1:6" x14ac:dyDescent="0.25">
      <c r="A19" s="209"/>
      <c r="B19" s="209"/>
      <c r="C19" s="210"/>
      <c r="D19" s="210"/>
      <c r="E19" s="210"/>
      <c r="F19" s="210"/>
    </row>
    <row r="20" spans="1:6" x14ac:dyDescent="0.25">
      <c r="A20" s="209"/>
      <c r="B20" s="209"/>
      <c r="C20" s="210"/>
      <c r="D20" s="210"/>
      <c r="E20" s="210"/>
      <c r="F20" s="210"/>
    </row>
    <row r="21" spans="1:6" x14ac:dyDescent="0.25">
      <c r="A21" s="209"/>
      <c r="B21" s="209"/>
      <c r="C21" s="210"/>
      <c r="D21" s="210"/>
      <c r="E21" s="210"/>
      <c r="F21" s="210"/>
    </row>
    <row r="22" spans="1:6" x14ac:dyDescent="0.25">
      <c r="A22" s="209"/>
      <c r="B22" s="209"/>
      <c r="C22" s="210"/>
      <c r="D22" s="210"/>
      <c r="E22" s="210"/>
      <c r="F22" s="210"/>
    </row>
    <row r="23" spans="1:6" x14ac:dyDescent="0.25">
      <c r="A23" s="209"/>
      <c r="B23" s="209"/>
      <c r="C23" s="210"/>
      <c r="D23" s="210"/>
      <c r="E23" s="210"/>
      <c r="F23" s="210"/>
    </row>
    <row r="24" spans="1:6" x14ac:dyDescent="0.25">
      <c r="A24" s="209"/>
      <c r="B24" s="209"/>
      <c r="C24" s="210"/>
      <c r="D24" s="210"/>
      <c r="E24" s="210"/>
      <c r="F24" s="210"/>
    </row>
    <row r="25" spans="1:6" x14ac:dyDescent="0.25">
      <c r="A25" s="209"/>
      <c r="B25" s="209"/>
      <c r="C25" s="210"/>
      <c r="D25" s="210"/>
      <c r="E25" s="210"/>
      <c r="F25" s="210"/>
    </row>
  </sheetData>
  <pageMargins left="0.51181102362204722" right="0.70866141732283472" top="0.74803149606299213" bottom="0.74803149606299213" header="0.31496062992125984" footer="0.31496062992125984"/>
  <pageSetup paperSize="9" scale="78" orientation="portrait" r:id="rId1"/>
  <headerFooter>
    <oddHeader xml:space="preserve">&amp;CPARKS COMMITTEE
REVISED ESTIMATE 2025/26 AND BUDGET 2026/27 - DETAILED
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FEA62-CB14-4447-A6E7-E82D9CBB388C}">
  <dimension ref="A2:J145"/>
  <sheetViews>
    <sheetView zoomScaleNormal="100" workbookViewId="0">
      <selection activeCell="I81" sqref="I81"/>
    </sheetView>
  </sheetViews>
  <sheetFormatPr defaultRowHeight="15" x14ac:dyDescent="0.25"/>
  <cols>
    <col min="1" max="1" width="11.7109375" customWidth="1"/>
    <col min="2" max="2" width="1.140625" customWidth="1"/>
    <col min="3" max="4" width="2.85546875" customWidth="1"/>
    <col min="5" max="5" width="2.5703125" customWidth="1"/>
    <col min="6" max="6" width="30.140625" customWidth="1"/>
    <col min="7" max="7" width="13.28515625" style="75" customWidth="1"/>
    <col min="8" max="8" width="12.140625" style="75" customWidth="1"/>
    <col min="9" max="9" width="11.85546875" style="75" customWidth="1"/>
    <col min="10" max="10" width="13.7109375" style="75" customWidth="1"/>
    <col min="11" max="11" width="12" customWidth="1"/>
  </cols>
  <sheetData>
    <row r="2" spans="1:10" x14ac:dyDescent="0.25">
      <c r="A2" s="61" t="s">
        <v>0</v>
      </c>
      <c r="C2" s="2"/>
      <c r="D2" s="3"/>
      <c r="E2" s="3"/>
      <c r="F2" s="3"/>
      <c r="G2" s="60" t="s">
        <v>89</v>
      </c>
      <c r="H2" s="60" t="s">
        <v>89</v>
      </c>
      <c r="I2" s="60" t="s">
        <v>89</v>
      </c>
      <c r="J2" s="60" t="s">
        <v>105</v>
      </c>
    </row>
    <row r="3" spans="1:10" x14ac:dyDescent="0.25">
      <c r="A3" s="58"/>
      <c r="C3" s="4"/>
      <c r="D3" s="1"/>
      <c r="E3" s="1"/>
      <c r="F3" s="1"/>
      <c r="G3" s="76"/>
      <c r="H3" s="76" t="s">
        <v>78</v>
      </c>
      <c r="I3" s="76" t="s">
        <v>2</v>
      </c>
      <c r="J3" s="76"/>
    </row>
    <row r="4" spans="1:10" x14ac:dyDescent="0.25">
      <c r="A4" s="54" t="s">
        <v>1</v>
      </c>
      <c r="C4" s="7"/>
      <c r="D4" s="8"/>
      <c r="E4" s="8"/>
      <c r="F4" s="8"/>
      <c r="G4" s="24" t="s">
        <v>3</v>
      </c>
      <c r="H4" s="24" t="s">
        <v>101</v>
      </c>
      <c r="I4" s="24" t="s">
        <v>4</v>
      </c>
      <c r="J4" s="27" t="s">
        <v>3</v>
      </c>
    </row>
    <row r="5" spans="1:10" x14ac:dyDescent="0.25">
      <c r="A5" s="109" t="s">
        <v>5</v>
      </c>
      <c r="C5" s="9" t="s">
        <v>107</v>
      </c>
      <c r="D5" s="10"/>
      <c r="E5" s="10"/>
      <c r="F5" s="10"/>
      <c r="G5" s="27" t="s">
        <v>5</v>
      </c>
      <c r="H5" s="27" t="s">
        <v>5</v>
      </c>
      <c r="I5" s="27" t="s">
        <v>5</v>
      </c>
      <c r="J5" s="131" t="s">
        <v>5</v>
      </c>
    </row>
    <row r="6" spans="1:10" x14ac:dyDescent="0.25">
      <c r="A6" s="38"/>
      <c r="C6" s="12"/>
      <c r="D6" t="s">
        <v>6</v>
      </c>
      <c r="G6" s="76"/>
      <c r="H6" s="123"/>
      <c r="J6" s="123"/>
    </row>
    <row r="7" spans="1:10" x14ac:dyDescent="0.25">
      <c r="A7" s="38"/>
      <c r="C7" s="22"/>
      <c r="E7" t="s">
        <v>7</v>
      </c>
      <c r="G7" s="76"/>
      <c r="H7" s="123"/>
      <c r="J7" s="123"/>
    </row>
    <row r="8" spans="1:10" x14ac:dyDescent="0.25">
      <c r="A8" s="16">
        <f>'Working paper'!A9</f>
        <v>108741</v>
      </c>
      <c r="C8" s="23"/>
      <c r="D8" s="15"/>
      <c r="E8" s="15"/>
      <c r="F8" s="15" t="s">
        <v>13</v>
      </c>
      <c r="G8" s="54">
        <f>'Working paper'!G9</f>
        <v>132336</v>
      </c>
      <c r="H8" s="54">
        <f>'Working paper'!M9</f>
        <v>95796</v>
      </c>
      <c r="I8" s="54">
        <f>'Working paper'!O9</f>
        <v>125382</v>
      </c>
      <c r="J8" s="54">
        <f>'Working paper'!W9</f>
        <v>147722</v>
      </c>
    </row>
    <row r="9" spans="1:10" x14ac:dyDescent="0.25">
      <c r="A9" s="38"/>
      <c r="C9" s="12"/>
      <c r="E9" t="s">
        <v>15</v>
      </c>
      <c r="G9" s="58"/>
      <c r="H9" s="58"/>
      <c r="I9" s="59"/>
      <c r="J9" s="58"/>
    </row>
    <row r="10" spans="1:10" x14ac:dyDescent="0.25">
      <c r="A10" s="16">
        <f>'Working paper'!A11</f>
        <v>15921</v>
      </c>
      <c r="C10" s="14"/>
      <c r="D10" s="15"/>
      <c r="E10" s="15"/>
      <c r="F10" s="15" t="s">
        <v>16</v>
      </c>
      <c r="G10" s="54">
        <f>'Working paper'!G11</f>
        <v>19000</v>
      </c>
      <c r="H10" s="54">
        <f>'Working paper'!M11</f>
        <v>11038</v>
      </c>
      <c r="I10" s="54">
        <f>'Working paper'!O11</f>
        <v>19000</v>
      </c>
      <c r="J10" s="54">
        <f>'Working paper'!W11</f>
        <v>19000</v>
      </c>
    </row>
    <row r="11" spans="1:10" x14ac:dyDescent="0.25">
      <c r="A11" s="38"/>
      <c r="C11" s="12"/>
      <c r="G11" s="58"/>
      <c r="H11" s="58"/>
      <c r="I11" s="59"/>
      <c r="J11" s="58"/>
    </row>
    <row r="12" spans="1:10" x14ac:dyDescent="0.25">
      <c r="A12" s="16">
        <f>'Working paper'!A13</f>
        <v>802</v>
      </c>
      <c r="C12" s="14"/>
      <c r="D12" s="15"/>
      <c r="E12" s="15"/>
      <c r="F12" s="15" t="s">
        <v>17</v>
      </c>
      <c r="G12" s="54">
        <f>'Working paper'!G13</f>
        <v>500</v>
      </c>
      <c r="H12" s="54">
        <f>'Working paper'!M13</f>
        <v>392</v>
      </c>
      <c r="I12" s="54">
        <f>'Working paper'!O13</f>
        <v>500</v>
      </c>
      <c r="J12" s="54">
        <f>'Working paper'!W13</f>
        <v>500</v>
      </c>
    </row>
    <row r="13" spans="1:10" x14ac:dyDescent="0.25">
      <c r="A13" s="38"/>
      <c r="C13" s="12"/>
      <c r="G13" s="58"/>
      <c r="H13" s="58"/>
      <c r="I13" s="59"/>
      <c r="J13" s="58"/>
    </row>
    <row r="14" spans="1:10" x14ac:dyDescent="0.25">
      <c r="A14" s="16">
        <f>'Working paper'!A15</f>
        <v>501</v>
      </c>
      <c r="C14" s="14"/>
      <c r="D14" s="15"/>
      <c r="E14" s="15"/>
      <c r="F14" s="15" t="s">
        <v>18</v>
      </c>
      <c r="G14" s="54">
        <f>'Working paper'!G15</f>
        <v>520</v>
      </c>
      <c r="H14" s="54">
        <v>2994</v>
      </c>
      <c r="I14" s="90">
        <f>'Working paper'!O15</f>
        <v>2994</v>
      </c>
      <c r="J14" s="54">
        <f>'Working paper'!W15</f>
        <v>3100</v>
      </c>
    </row>
    <row r="15" spans="1:10" x14ac:dyDescent="0.25">
      <c r="A15" s="38"/>
      <c r="C15" s="12"/>
      <c r="G15" s="58"/>
      <c r="H15" s="58"/>
      <c r="I15" s="59"/>
      <c r="J15" s="58"/>
    </row>
    <row r="16" spans="1:10" x14ac:dyDescent="0.25">
      <c r="A16" s="16">
        <f>'Working paper'!A17</f>
        <v>169</v>
      </c>
      <c r="C16" s="14"/>
      <c r="D16" s="15"/>
      <c r="E16" s="15"/>
      <c r="F16" s="15" t="s">
        <v>19</v>
      </c>
      <c r="G16" s="54">
        <f>'Working paper'!G17</f>
        <v>160</v>
      </c>
      <c r="H16" s="54">
        <f>'Working paper'!M17</f>
        <v>334</v>
      </c>
      <c r="I16" s="54">
        <f>'Working paper'!O17</f>
        <v>334</v>
      </c>
      <c r="J16" s="54">
        <f>'Working paper'!W17</f>
        <v>400</v>
      </c>
    </row>
    <row r="17" spans="1:10" x14ac:dyDescent="0.25">
      <c r="A17" s="38"/>
      <c r="C17" s="12"/>
      <c r="G17" s="58"/>
      <c r="H17" s="58"/>
      <c r="I17" s="59"/>
      <c r="J17" s="58"/>
    </row>
    <row r="18" spans="1:10" x14ac:dyDescent="0.25">
      <c r="A18" s="16">
        <f>'Working paper'!A19</f>
        <v>2194</v>
      </c>
      <c r="C18" s="14"/>
      <c r="D18" s="15"/>
      <c r="E18" s="15"/>
      <c r="F18" s="15" t="s">
        <v>20</v>
      </c>
      <c r="G18" s="54">
        <f>'Working paper'!G19</f>
        <v>750</v>
      </c>
      <c r="H18" s="54">
        <f>'Working paper'!M19</f>
        <v>-289</v>
      </c>
      <c r="I18" s="54">
        <f>'Working paper'!O19</f>
        <v>750</v>
      </c>
      <c r="J18" s="54">
        <f>'Working paper'!W19</f>
        <v>750</v>
      </c>
    </row>
    <row r="19" spans="1:10" x14ac:dyDescent="0.25">
      <c r="A19" s="38"/>
      <c r="C19" s="12"/>
      <c r="G19" s="58"/>
      <c r="H19" s="58"/>
      <c r="I19" s="59"/>
      <c r="J19" s="58"/>
    </row>
    <row r="20" spans="1:10" x14ac:dyDescent="0.25">
      <c r="A20" s="16">
        <f>'Working paper'!A21</f>
        <v>236</v>
      </c>
      <c r="C20" s="14"/>
      <c r="D20" s="15"/>
      <c r="E20" s="15"/>
      <c r="F20" s="15" t="s">
        <v>21</v>
      </c>
      <c r="G20" s="54">
        <f>'Working paper'!G21</f>
        <v>250</v>
      </c>
      <c r="H20" s="54">
        <f>'Working paper'!M21</f>
        <v>0</v>
      </c>
      <c r="I20" s="54">
        <f>'Working paper'!O21</f>
        <v>250</v>
      </c>
      <c r="J20" s="54">
        <f>'Working paper'!W21</f>
        <v>250</v>
      </c>
    </row>
    <row r="21" spans="1:10" x14ac:dyDescent="0.25">
      <c r="A21" s="38"/>
      <c r="C21" s="12"/>
      <c r="E21" t="s">
        <v>22</v>
      </c>
      <c r="G21" s="58"/>
      <c r="H21" s="58"/>
      <c r="I21" s="59"/>
      <c r="J21" s="58"/>
    </row>
    <row r="22" spans="1:10" x14ac:dyDescent="0.25">
      <c r="A22" s="16">
        <f>'Working paper'!A23</f>
        <v>4861</v>
      </c>
      <c r="C22" s="12"/>
      <c r="F22" t="s">
        <v>23</v>
      </c>
      <c r="G22" s="54">
        <f>'Working paper'!G23</f>
        <v>4500</v>
      </c>
      <c r="H22" s="54">
        <f>'Working paper'!M23</f>
        <v>16805</v>
      </c>
      <c r="I22" s="54">
        <f>'Working paper'!O23</f>
        <v>16805</v>
      </c>
      <c r="J22" s="54">
        <f>'Working paper'!W23</f>
        <v>6000</v>
      </c>
    </row>
    <row r="23" spans="1:10" x14ac:dyDescent="0.25">
      <c r="A23" s="38"/>
      <c r="C23" s="21"/>
      <c r="D23" s="10"/>
      <c r="E23" s="10"/>
      <c r="F23" s="10"/>
      <c r="G23" s="58"/>
      <c r="H23" s="58"/>
      <c r="I23" s="59"/>
      <c r="J23" s="58"/>
    </row>
    <row r="24" spans="1:10" x14ac:dyDescent="0.25">
      <c r="A24" s="16">
        <f>'Working paper'!A25</f>
        <v>2000</v>
      </c>
      <c r="C24" s="14"/>
      <c r="D24" s="15"/>
      <c r="E24" s="15"/>
      <c r="F24" s="15" t="s">
        <v>24</v>
      </c>
      <c r="G24" s="54">
        <f>'Working paper'!G25</f>
        <v>2000</v>
      </c>
      <c r="H24" s="54">
        <f>'Working paper'!M25</f>
        <v>0</v>
      </c>
      <c r="I24" s="54">
        <f>'Working paper'!O25</f>
        <v>3100</v>
      </c>
      <c r="J24" s="54">
        <f>'Working paper'!W25</f>
        <v>2000</v>
      </c>
    </row>
    <row r="25" spans="1:10" x14ac:dyDescent="0.25">
      <c r="A25" s="38"/>
      <c r="C25" s="12"/>
      <c r="E25" t="s">
        <v>8</v>
      </c>
      <c r="G25" s="58"/>
      <c r="H25" s="58"/>
      <c r="I25" s="59"/>
      <c r="J25" s="58"/>
    </row>
    <row r="26" spans="1:10" x14ac:dyDescent="0.25">
      <c r="A26" s="16">
        <f>'Working paper'!A27</f>
        <v>2977</v>
      </c>
      <c r="C26" s="12"/>
      <c r="F26" t="s">
        <v>25</v>
      </c>
      <c r="G26" s="54">
        <f>'Working paper'!G27</f>
        <v>2700</v>
      </c>
      <c r="H26" s="54">
        <f>'Working paper'!M27</f>
        <v>5115</v>
      </c>
      <c r="I26" s="54">
        <f>'Working paper'!O27</f>
        <v>5115</v>
      </c>
      <c r="J26" s="54">
        <f>'Working paper'!W27</f>
        <v>5500</v>
      </c>
    </row>
    <row r="27" spans="1:10" x14ac:dyDescent="0.25">
      <c r="A27" s="38"/>
      <c r="C27" s="21"/>
      <c r="D27" s="10"/>
      <c r="E27" s="10"/>
      <c r="F27" s="10"/>
      <c r="G27" s="58"/>
      <c r="H27" s="58"/>
      <c r="I27" s="59"/>
      <c r="J27" s="58"/>
    </row>
    <row r="28" spans="1:10" x14ac:dyDescent="0.25">
      <c r="A28" s="38"/>
      <c r="C28" s="14"/>
      <c r="D28" s="15"/>
      <c r="E28" s="15"/>
      <c r="F28" s="26" t="s">
        <v>26</v>
      </c>
      <c r="G28" s="54">
        <f>'Working paper'!G29</f>
        <v>1000</v>
      </c>
      <c r="H28" s="54">
        <f>'Working paper'!M29</f>
        <v>0</v>
      </c>
      <c r="I28" s="54">
        <f>'Working paper'!O29</f>
        <v>1000</v>
      </c>
      <c r="J28" s="54">
        <f>'Working paper'!W29</f>
        <v>1000</v>
      </c>
    </row>
    <row r="29" spans="1:10" x14ac:dyDescent="0.25">
      <c r="A29" s="221">
        <f>'Working paper'!A30</f>
        <v>4880</v>
      </c>
      <c r="B29" s="222"/>
      <c r="C29" s="223"/>
      <c r="D29" s="224"/>
      <c r="E29" s="224"/>
      <c r="F29" s="224" t="s">
        <v>27</v>
      </c>
      <c r="G29" s="221">
        <f>'Working paper'!G30</f>
        <v>4000</v>
      </c>
      <c r="H29" s="225">
        <f>'Working paper'!M30</f>
        <v>2540</v>
      </c>
      <c r="I29" s="225">
        <f>'Working paper'!O30</f>
        <v>4000</v>
      </c>
      <c r="J29" s="225">
        <f>'Working paper'!W30</f>
        <v>4000</v>
      </c>
    </row>
    <row r="30" spans="1:10" x14ac:dyDescent="0.25">
      <c r="A30" s="221">
        <v>0</v>
      </c>
      <c r="B30" s="222"/>
      <c r="C30" s="223"/>
      <c r="D30" s="224"/>
      <c r="E30" s="224"/>
      <c r="F30" s="224" t="s">
        <v>28</v>
      </c>
      <c r="G30" s="221">
        <f>'Working paper'!G31</f>
        <v>600</v>
      </c>
      <c r="H30" s="225">
        <f>'Working paper'!M31</f>
        <v>720</v>
      </c>
      <c r="I30" s="226">
        <f>'Working paper'!O31</f>
        <v>720</v>
      </c>
      <c r="J30" s="225">
        <f>'Working paper'!W31</f>
        <v>720</v>
      </c>
    </row>
    <row r="31" spans="1:10" x14ac:dyDescent="0.25">
      <c r="A31" s="221">
        <f>'Working paper'!A32</f>
        <v>777</v>
      </c>
      <c r="B31" s="222"/>
      <c r="C31" s="223"/>
      <c r="D31" s="224"/>
      <c r="E31" s="224"/>
      <c r="F31" s="224" t="s">
        <v>9</v>
      </c>
      <c r="G31" s="221"/>
      <c r="H31" s="225">
        <f>'Working paper'!M32</f>
        <v>0</v>
      </c>
      <c r="I31" s="226">
        <f>'Working paper'!O32</f>
        <v>2500</v>
      </c>
      <c r="J31" s="225">
        <f>'Working paper'!W32</f>
        <v>0</v>
      </c>
    </row>
    <row r="32" spans="1:10" x14ac:dyDescent="0.25">
      <c r="A32" s="221">
        <f>'Working paper'!A33</f>
        <v>2100</v>
      </c>
      <c r="B32" s="222"/>
      <c r="C32" s="223"/>
      <c r="D32" s="224"/>
      <c r="E32" s="224"/>
      <c r="F32" s="224" t="s">
        <v>29</v>
      </c>
      <c r="G32" s="225">
        <f>'Working paper'!G33</f>
        <v>1100</v>
      </c>
      <c r="H32" s="227">
        <f>'Working paper'!M33</f>
        <v>0</v>
      </c>
      <c r="I32" s="228">
        <f>'Working paper'!O33</f>
        <v>1100</v>
      </c>
      <c r="J32" s="227">
        <f>'Working paper'!W33</f>
        <v>1100</v>
      </c>
    </row>
    <row r="33" spans="1:10" x14ac:dyDescent="0.25">
      <c r="A33" s="229">
        <f>SUM(A8:A32)</f>
        <v>146159</v>
      </c>
      <c r="B33" s="222"/>
      <c r="C33" s="230"/>
      <c r="D33" s="231"/>
      <c r="E33" s="231"/>
      <c r="F33" s="231" t="s">
        <v>10</v>
      </c>
      <c r="G33" s="229">
        <f t="shared" ref="G33:J33" si="0">SUM(G8:G32)</f>
        <v>169416</v>
      </c>
      <c r="H33" s="229">
        <f t="shared" si="0"/>
        <v>135445</v>
      </c>
      <c r="I33" s="229">
        <f t="shared" si="0"/>
        <v>183550</v>
      </c>
      <c r="J33" s="229">
        <f t="shared" si="0"/>
        <v>192042</v>
      </c>
    </row>
    <row r="34" spans="1:10" x14ac:dyDescent="0.25">
      <c r="A34" s="232"/>
      <c r="B34" s="222"/>
      <c r="C34" s="233"/>
      <c r="D34" s="222" t="s">
        <v>30</v>
      </c>
      <c r="E34" s="222"/>
      <c r="F34" s="222"/>
      <c r="G34" s="227"/>
      <c r="H34" s="227"/>
      <c r="I34" s="234"/>
      <c r="J34" s="227"/>
    </row>
    <row r="35" spans="1:10" x14ac:dyDescent="0.25">
      <c r="A35" s="235">
        <f>'Working paper'!A36</f>
        <v>-50</v>
      </c>
      <c r="B35" s="222"/>
      <c r="C35" s="223"/>
      <c r="D35" s="224"/>
      <c r="E35" s="224"/>
      <c r="F35" s="224" t="s">
        <v>31</v>
      </c>
      <c r="G35" s="221">
        <f>'Working paper'!G36</f>
        <v>-58</v>
      </c>
      <c r="H35" s="221">
        <f>'Working paper'!M36</f>
        <v>-50</v>
      </c>
      <c r="I35" s="236">
        <f>'Working paper'!O36</f>
        <v>-558</v>
      </c>
      <c r="J35" s="221">
        <f>'Working paper'!W36</f>
        <v>-500</v>
      </c>
    </row>
    <row r="36" spans="1:10" x14ac:dyDescent="0.25">
      <c r="A36" s="235">
        <f>'Working paper'!A37</f>
        <v>-500</v>
      </c>
      <c r="B36" s="222"/>
      <c r="C36" s="223"/>
      <c r="D36" s="224"/>
      <c r="E36" s="224"/>
      <c r="F36" s="224" t="s">
        <v>32</v>
      </c>
      <c r="G36" s="225">
        <f>'Working paper'!G37</f>
        <v>-500</v>
      </c>
      <c r="H36" s="225">
        <f>'Working paper'!M37</f>
        <v>-500</v>
      </c>
      <c r="I36" s="226">
        <f>'Working paper'!O37</f>
        <v>-500</v>
      </c>
      <c r="J36" s="225">
        <f>'Working paper'!W37</f>
        <v>-500</v>
      </c>
    </row>
    <row r="37" spans="1:10" x14ac:dyDescent="0.25">
      <c r="A37" s="235">
        <f>'Working paper'!A38</f>
        <v>-6268</v>
      </c>
      <c r="B37" s="222"/>
      <c r="C37" s="223"/>
      <c r="D37" s="224"/>
      <c r="E37" s="224"/>
      <c r="F37" s="224" t="s">
        <v>33</v>
      </c>
      <c r="G37" s="227"/>
      <c r="H37" s="227">
        <f>'Working paper'!M37</f>
        <v>-500</v>
      </c>
      <c r="I37" s="234">
        <f>'Working paper'!O38</f>
        <v>-1567</v>
      </c>
      <c r="J37" s="227">
        <f>'Working paper'!W38</f>
        <v>-1600</v>
      </c>
    </row>
    <row r="38" spans="1:10" x14ac:dyDescent="0.25">
      <c r="A38" s="237">
        <f>SUM(A35:A37)</f>
        <v>-6818</v>
      </c>
      <c r="B38" s="222"/>
      <c r="C38" s="230"/>
      <c r="D38" s="231"/>
      <c r="E38" s="231"/>
      <c r="F38" s="231" t="s">
        <v>34</v>
      </c>
      <c r="G38" s="229">
        <f t="shared" ref="G38:J38" si="1">SUM(G35:G37)</f>
        <v>-558</v>
      </c>
      <c r="H38" s="229">
        <f>'Working paper'!M39</f>
        <v>-2117</v>
      </c>
      <c r="I38" s="229">
        <f t="shared" si="1"/>
        <v>-2625</v>
      </c>
      <c r="J38" s="229">
        <f t="shared" si="1"/>
        <v>-2600</v>
      </c>
    </row>
    <row r="39" spans="1:10" ht="15.75" thickBot="1" x14ac:dyDescent="0.3">
      <c r="A39" s="238">
        <f>SUM(A33+A38)</f>
        <v>139341</v>
      </c>
      <c r="B39" s="222"/>
      <c r="C39" s="239"/>
      <c r="D39" s="240"/>
      <c r="E39" s="240"/>
      <c r="F39" s="241" t="s">
        <v>12</v>
      </c>
      <c r="G39" s="238">
        <f t="shared" ref="G39:J39" si="2">SUM(G33+G38)</f>
        <v>168858</v>
      </c>
      <c r="H39" s="238">
        <f>'Working paper'!M40</f>
        <v>133613</v>
      </c>
      <c r="I39" s="238">
        <f t="shared" si="2"/>
        <v>180925</v>
      </c>
      <c r="J39" s="238">
        <f t="shared" si="2"/>
        <v>189442</v>
      </c>
    </row>
    <row r="40" spans="1:10" ht="15.75" thickTop="1" x14ac:dyDescent="0.25">
      <c r="A40" s="222"/>
      <c r="B40" s="222"/>
      <c r="C40" s="222"/>
      <c r="D40" s="222"/>
      <c r="E40" s="222"/>
      <c r="F40" s="222"/>
      <c r="G40" s="222"/>
      <c r="H40" s="222"/>
      <c r="I40" s="222"/>
      <c r="J40" s="222"/>
    </row>
    <row r="41" spans="1:10" x14ac:dyDescent="0.25">
      <c r="A41" s="222"/>
      <c r="B41" s="222"/>
      <c r="C41" s="242"/>
      <c r="D41" s="222"/>
      <c r="E41" s="222"/>
      <c r="F41" s="222"/>
      <c r="G41" s="243"/>
      <c r="H41" s="244"/>
      <c r="I41" s="243"/>
      <c r="J41" s="244"/>
    </row>
    <row r="42" spans="1:10" x14ac:dyDescent="0.25">
      <c r="A42" s="245" t="s">
        <v>0</v>
      </c>
      <c r="B42" s="222"/>
      <c r="C42" s="246"/>
      <c r="D42" s="247"/>
      <c r="E42" s="247"/>
      <c r="F42" s="247"/>
      <c r="G42" s="248" t="s">
        <v>89</v>
      </c>
      <c r="H42" s="248" t="s">
        <v>89</v>
      </c>
      <c r="I42" s="248" t="s">
        <v>89</v>
      </c>
      <c r="J42" s="248" t="s">
        <v>105</v>
      </c>
    </row>
    <row r="43" spans="1:10" x14ac:dyDescent="0.25">
      <c r="A43" s="249"/>
      <c r="B43" s="222"/>
      <c r="C43" s="250"/>
      <c r="D43" s="251"/>
      <c r="E43" s="251"/>
      <c r="F43" s="251"/>
      <c r="G43" s="249"/>
      <c r="H43" s="249" t="s">
        <v>77</v>
      </c>
      <c r="I43" s="249" t="s">
        <v>2</v>
      </c>
      <c r="J43" s="249"/>
    </row>
    <row r="44" spans="1:10" x14ac:dyDescent="0.25">
      <c r="A44" s="252" t="s">
        <v>1</v>
      </c>
      <c r="B44" s="222"/>
      <c r="C44" s="253"/>
      <c r="D44" s="254"/>
      <c r="E44" s="254"/>
      <c r="F44" s="254"/>
      <c r="G44" s="255" t="s">
        <v>3</v>
      </c>
      <c r="H44" s="255" t="s">
        <v>78</v>
      </c>
      <c r="I44" s="255" t="s">
        <v>4</v>
      </c>
      <c r="J44" s="256" t="s">
        <v>3</v>
      </c>
    </row>
    <row r="45" spans="1:10" x14ac:dyDescent="0.25">
      <c r="A45" s="249" t="s">
        <v>5</v>
      </c>
      <c r="B45" s="222"/>
      <c r="C45" s="257" t="s">
        <v>35</v>
      </c>
      <c r="D45" s="258"/>
      <c r="E45" s="258"/>
      <c r="F45" s="258"/>
      <c r="G45" s="256" t="s">
        <v>5</v>
      </c>
      <c r="H45" s="256" t="s">
        <v>5</v>
      </c>
      <c r="I45" s="256" t="s">
        <v>5</v>
      </c>
      <c r="J45" s="259" t="s">
        <v>5</v>
      </c>
    </row>
    <row r="46" spans="1:10" x14ac:dyDescent="0.25">
      <c r="A46" s="227"/>
      <c r="B46" s="222"/>
      <c r="C46" s="260"/>
      <c r="D46" s="222" t="s">
        <v>6</v>
      </c>
      <c r="E46" s="222"/>
      <c r="F46" s="222"/>
      <c r="G46" s="227"/>
      <c r="H46" s="227"/>
      <c r="I46" s="234"/>
      <c r="J46" s="227"/>
    </row>
    <row r="47" spans="1:10" x14ac:dyDescent="0.25">
      <c r="A47" s="227"/>
      <c r="B47" s="222"/>
      <c r="C47" s="260"/>
      <c r="D47" s="222"/>
      <c r="E47" s="222" t="s">
        <v>7</v>
      </c>
      <c r="F47" s="222"/>
      <c r="G47" s="227"/>
      <c r="H47" s="227"/>
      <c r="I47" s="234"/>
      <c r="J47" s="227"/>
    </row>
    <row r="48" spans="1:10" x14ac:dyDescent="0.25">
      <c r="A48" s="221">
        <f>'Working paper'!A50</f>
        <v>96205</v>
      </c>
      <c r="B48" s="222"/>
      <c r="C48" s="261"/>
      <c r="D48" s="224"/>
      <c r="E48" s="224"/>
      <c r="F48" s="224" t="s">
        <v>13</v>
      </c>
      <c r="G48" s="221">
        <f>'Working paper'!G50</f>
        <v>117080</v>
      </c>
      <c r="H48" s="221">
        <f>'Working paper'!M50</f>
        <v>84753</v>
      </c>
      <c r="I48" s="221">
        <f>'Working paper'!O50</f>
        <v>110927</v>
      </c>
      <c r="J48" s="221">
        <f>'Working paper'!W50</f>
        <v>130692</v>
      </c>
    </row>
    <row r="49" spans="1:10" x14ac:dyDescent="0.25">
      <c r="A49" s="227"/>
      <c r="B49" s="222"/>
      <c r="C49" s="233"/>
      <c r="D49" s="222"/>
      <c r="E49" s="222" t="s">
        <v>15</v>
      </c>
      <c r="F49" s="222"/>
      <c r="G49" s="227"/>
      <c r="H49" s="227"/>
      <c r="I49" s="234"/>
      <c r="J49" s="227"/>
    </row>
    <row r="50" spans="1:10" x14ac:dyDescent="0.25">
      <c r="A50" s="221">
        <f>'Working paper'!A52</f>
        <v>686</v>
      </c>
      <c r="B50" s="222"/>
      <c r="C50" s="223"/>
      <c r="D50" s="224"/>
      <c r="E50" s="224"/>
      <c r="F50" s="224" t="s">
        <v>17</v>
      </c>
      <c r="G50" s="221">
        <f>'Working paper'!G52</f>
        <v>1050</v>
      </c>
      <c r="H50" s="221">
        <f>'Working paper'!M52</f>
        <v>591</v>
      </c>
      <c r="I50" s="221">
        <f>'Working paper'!O52</f>
        <v>1050</v>
      </c>
      <c r="J50" s="221">
        <f>'Working paper'!W52</f>
        <v>1050</v>
      </c>
    </row>
    <row r="51" spans="1:10" x14ac:dyDescent="0.25">
      <c r="A51" s="227"/>
      <c r="B51" s="222"/>
      <c r="C51" s="262"/>
      <c r="D51" s="258"/>
      <c r="E51" s="258"/>
      <c r="F51" s="258"/>
      <c r="G51" s="227"/>
      <c r="H51" s="227"/>
      <c r="I51" s="234"/>
      <c r="J51" s="227"/>
    </row>
    <row r="52" spans="1:10" x14ac:dyDescent="0.25">
      <c r="A52" s="221">
        <f>'Working paper'!A54</f>
        <v>973.05</v>
      </c>
      <c r="B52" s="222"/>
      <c r="C52" s="223"/>
      <c r="D52" s="224"/>
      <c r="E52" s="224"/>
      <c r="F52" s="224" t="s">
        <v>36</v>
      </c>
      <c r="G52" s="221">
        <f>'Working paper'!G54</f>
        <v>1000</v>
      </c>
      <c r="H52" s="221">
        <f>'Working paper'!M54</f>
        <v>0</v>
      </c>
      <c r="I52" s="221">
        <f>'Working paper'!O54</f>
        <v>1000</v>
      </c>
      <c r="J52" s="221">
        <f>'Working paper'!W54</f>
        <v>1000</v>
      </c>
    </row>
    <row r="53" spans="1:10" x14ac:dyDescent="0.25">
      <c r="A53" s="227"/>
      <c r="B53" s="222"/>
      <c r="C53" s="233"/>
      <c r="D53" s="222"/>
      <c r="E53" s="222"/>
      <c r="F53" s="222"/>
      <c r="G53" s="227"/>
      <c r="H53" s="227"/>
      <c r="I53" s="234"/>
      <c r="J53" s="227"/>
    </row>
    <row r="54" spans="1:10" x14ac:dyDescent="0.25">
      <c r="A54" s="221">
        <f>'Working paper'!A56</f>
        <v>2770</v>
      </c>
      <c r="B54" s="222"/>
      <c r="C54" s="223"/>
      <c r="D54" s="224"/>
      <c r="E54" s="224"/>
      <c r="F54" s="224" t="s">
        <v>37</v>
      </c>
      <c r="G54" s="221">
        <f>'Working paper'!G56</f>
        <v>1450</v>
      </c>
      <c r="H54" s="221">
        <f>'Working paper'!M56</f>
        <v>242</v>
      </c>
      <c r="I54" s="221">
        <f>'Working paper'!O56</f>
        <v>1450</v>
      </c>
      <c r="J54" s="221">
        <f>'Working paper'!W56</f>
        <v>1450</v>
      </c>
    </row>
    <row r="55" spans="1:10" x14ac:dyDescent="0.25">
      <c r="A55" s="227"/>
      <c r="B55" s="222"/>
      <c r="C55" s="233"/>
      <c r="D55" s="222"/>
      <c r="E55" s="222" t="s">
        <v>22</v>
      </c>
      <c r="F55" s="222"/>
      <c r="G55" s="227"/>
      <c r="H55" s="227"/>
      <c r="I55" s="234"/>
      <c r="J55" s="227"/>
    </row>
    <row r="56" spans="1:10" x14ac:dyDescent="0.25">
      <c r="A56" s="221">
        <f>'Working paper'!A58</f>
        <v>1000</v>
      </c>
      <c r="B56" s="222"/>
      <c r="C56" s="223"/>
      <c r="D56" s="224"/>
      <c r="E56" s="224"/>
      <c r="F56" s="224" t="s">
        <v>23</v>
      </c>
      <c r="G56" s="221">
        <f>'Working paper'!G58</f>
        <v>1050</v>
      </c>
      <c r="H56" s="221">
        <f>'Working paper'!M58</f>
        <v>0</v>
      </c>
      <c r="I56" s="221">
        <f>'Working paper'!O58</f>
        <v>1050</v>
      </c>
      <c r="J56" s="221">
        <f>'Working paper'!W58</f>
        <v>1050</v>
      </c>
    </row>
    <row r="57" spans="1:10" x14ac:dyDescent="0.25">
      <c r="A57" s="227"/>
      <c r="B57" s="222"/>
      <c r="C57" s="233"/>
      <c r="D57" s="222"/>
      <c r="E57" s="222" t="s">
        <v>8</v>
      </c>
      <c r="F57" s="222"/>
      <c r="G57" s="227"/>
      <c r="H57" s="227"/>
      <c r="I57" s="234"/>
      <c r="J57" s="227"/>
    </row>
    <row r="58" spans="1:10" x14ac:dyDescent="0.25">
      <c r="A58" s="221">
        <f>'Working paper'!A60</f>
        <v>5120</v>
      </c>
      <c r="B58" s="222"/>
      <c r="C58" s="223"/>
      <c r="D58" s="224"/>
      <c r="E58" s="224"/>
      <c r="F58" s="224" t="s">
        <v>38</v>
      </c>
      <c r="G58" s="221">
        <f>'Working paper'!G60</f>
        <v>5200</v>
      </c>
      <c r="H58" s="221">
        <f>'Working paper'!M60</f>
        <v>3400</v>
      </c>
      <c r="I58" s="221">
        <f>'Working paper'!O60</f>
        <v>5200</v>
      </c>
      <c r="J58" s="221">
        <f>'Working paper'!W60</f>
        <v>5200</v>
      </c>
    </row>
    <row r="59" spans="1:10" x14ac:dyDescent="0.25">
      <c r="A59" s="227"/>
      <c r="B59" s="222"/>
      <c r="C59" s="233"/>
      <c r="D59" s="222"/>
      <c r="E59" s="222"/>
      <c r="F59" s="222"/>
      <c r="G59" s="227"/>
      <c r="H59" s="227"/>
      <c r="I59" s="234"/>
      <c r="J59" s="227"/>
    </row>
    <row r="60" spans="1:10" x14ac:dyDescent="0.25">
      <c r="A60" s="221">
        <f>'Working paper'!A62</f>
        <v>0</v>
      </c>
      <c r="B60" s="222"/>
      <c r="C60" s="223"/>
      <c r="D60" s="224"/>
      <c r="E60" s="224"/>
      <c r="F60" s="224" t="s">
        <v>39</v>
      </c>
      <c r="G60" s="221">
        <f>'Working paper'!G62</f>
        <v>350</v>
      </c>
      <c r="H60" s="221">
        <f>'Working paper'!M62</f>
        <v>0</v>
      </c>
      <c r="I60" s="236">
        <f>'Working paper'!O62</f>
        <v>350</v>
      </c>
      <c r="J60" s="221">
        <f>'Working paper'!W62</f>
        <v>350</v>
      </c>
    </row>
    <row r="61" spans="1:10" x14ac:dyDescent="0.25">
      <c r="A61" s="227"/>
      <c r="B61" s="222"/>
      <c r="C61" s="233"/>
      <c r="D61" s="222"/>
      <c r="E61" s="222"/>
      <c r="F61" s="222"/>
      <c r="G61" s="227"/>
      <c r="H61" s="227"/>
      <c r="I61" s="234"/>
      <c r="J61" s="227"/>
    </row>
    <row r="62" spans="1:10" x14ac:dyDescent="0.25">
      <c r="A62" s="221">
        <f>'Working paper'!A64</f>
        <v>520</v>
      </c>
      <c r="B62" s="222"/>
      <c r="C62" s="223"/>
      <c r="D62" s="224"/>
      <c r="E62" s="224"/>
      <c r="F62" s="224" t="s">
        <v>40</v>
      </c>
      <c r="G62" s="221">
        <f>'Working paper'!G64</f>
        <v>550</v>
      </c>
      <c r="H62" s="221">
        <f>'Working paper'!M64</f>
        <v>420</v>
      </c>
      <c r="I62" s="221">
        <f>'Working paper'!O64</f>
        <v>550</v>
      </c>
      <c r="J62" s="221">
        <f>'Working paper'!W64</f>
        <v>550</v>
      </c>
    </row>
    <row r="63" spans="1:10" x14ac:dyDescent="0.25">
      <c r="A63" s="227"/>
      <c r="B63" s="222"/>
      <c r="C63" s="233"/>
      <c r="D63" s="222"/>
      <c r="E63" s="222"/>
      <c r="F63" s="222"/>
      <c r="G63" s="227"/>
      <c r="H63" s="227"/>
      <c r="I63" s="234"/>
      <c r="J63" s="227"/>
    </row>
    <row r="64" spans="1:10" x14ac:dyDescent="0.25">
      <c r="A64" s="221">
        <f>'Working paper'!A66</f>
        <v>628</v>
      </c>
      <c r="B64" s="222"/>
      <c r="C64" s="223"/>
      <c r="D64" s="224"/>
      <c r="E64" s="224"/>
      <c r="F64" s="224" t="s">
        <v>41</v>
      </c>
      <c r="G64" s="227">
        <f>'Working paper'!G66</f>
        <v>300</v>
      </c>
      <c r="H64" s="227">
        <f>'Working paper'!M66</f>
        <v>113</v>
      </c>
      <c r="I64" s="228">
        <f>'Working paper'!O66</f>
        <v>300</v>
      </c>
      <c r="J64" s="227">
        <f>'Working paper'!W66</f>
        <v>300</v>
      </c>
    </row>
    <row r="65" spans="1:10" x14ac:dyDescent="0.25">
      <c r="A65" s="229">
        <f>SUM(A48:A64)</f>
        <v>107902.05</v>
      </c>
      <c r="B65" s="222"/>
      <c r="C65" s="230"/>
      <c r="D65" s="231"/>
      <c r="E65" s="231"/>
      <c r="F65" s="231" t="s">
        <v>10</v>
      </c>
      <c r="G65" s="229">
        <f t="shared" ref="G65:I65" si="3">SUM(G48:G64)</f>
        <v>128030</v>
      </c>
      <c r="H65" s="263">
        <f>'Working paper'!M67</f>
        <v>89519</v>
      </c>
      <c r="I65" s="263">
        <f t="shared" si="3"/>
        <v>121877</v>
      </c>
      <c r="J65" s="229">
        <f>SUM(J48:J64)</f>
        <v>141642</v>
      </c>
    </row>
    <row r="66" spans="1:10" x14ac:dyDescent="0.25">
      <c r="A66" s="227"/>
      <c r="B66" s="222"/>
      <c r="C66" s="233"/>
      <c r="D66" s="222" t="s">
        <v>11</v>
      </c>
      <c r="E66" s="222"/>
      <c r="F66" s="222"/>
      <c r="G66" s="227"/>
      <c r="H66" s="227"/>
      <c r="I66" s="234"/>
      <c r="J66" s="227"/>
    </row>
    <row r="67" spans="1:10" x14ac:dyDescent="0.25">
      <c r="A67" s="227"/>
      <c r="B67" s="222"/>
      <c r="C67" s="233"/>
      <c r="D67" s="222"/>
      <c r="E67" s="222" t="s">
        <v>42</v>
      </c>
      <c r="F67" s="222"/>
      <c r="G67" s="227"/>
      <c r="H67" s="227">
        <f>'Working paper'!M69</f>
        <v>0</v>
      </c>
      <c r="I67" s="234"/>
      <c r="J67" s="227">
        <f>'Working paper'!W69</f>
        <v>0</v>
      </c>
    </row>
    <row r="68" spans="1:10" x14ac:dyDescent="0.25">
      <c r="A68" s="84">
        <f>'Working paper'!A70</f>
        <v>-45860</v>
      </c>
      <c r="B68" s="222"/>
      <c r="C68" s="223"/>
      <c r="D68" s="224"/>
      <c r="E68" s="224"/>
      <c r="F68" s="224" t="s">
        <v>43</v>
      </c>
      <c r="G68" s="84">
        <f>'Working paper'!G70</f>
        <v>-47380</v>
      </c>
      <c r="H68" s="221">
        <f>'Working paper'!M70</f>
        <v>-29665</v>
      </c>
      <c r="I68" s="84">
        <f>'Working paper'!O70</f>
        <v>-48000</v>
      </c>
      <c r="J68" s="221">
        <f>'Working paper'!W70</f>
        <v>-38000</v>
      </c>
    </row>
    <row r="69" spans="1:10" x14ac:dyDescent="0.25">
      <c r="A69" s="227">
        <f>'Working paper'!A71</f>
        <v>-150</v>
      </c>
      <c r="B69" s="222"/>
      <c r="C69" s="223"/>
      <c r="D69" s="224"/>
      <c r="E69" s="224"/>
      <c r="F69" s="224" t="s">
        <v>33</v>
      </c>
      <c r="G69" s="84">
        <f>'Working paper'!G71</f>
        <v>-150</v>
      </c>
      <c r="H69" s="225">
        <f>'Working paper'!M71</f>
        <v>0</v>
      </c>
      <c r="I69" s="226">
        <f>'Working paper'!O71</f>
        <v>-150</v>
      </c>
      <c r="J69" s="225">
        <f>'Working paper'!W71</f>
        <v>-150</v>
      </c>
    </row>
    <row r="70" spans="1:10" x14ac:dyDescent="0.25">
      <c r="A70" s="264">
        <f>SUM(A68:A69)</f>
        <v>-46010</v>
      </c>
      <c r="B70" s="222"/>
      <c r="C70" s="230"/>
      <c r="D70" s="231"/>
      <c r="E70" s="231"/>
      <c r="F70" s="231" t="s">
        <v>34</v>
      </c>
      <c r="G70" s="264">
        <f>SUM(G67:G68)</f>
        <v>-47380</v>
      </c>
      <c r="H70" s="264">
        <f>'Working paper'!M72</f>
        <v>-29665</v>
      </c>
      <c r="I70" s="264">
        <f>SUM(I67:I68)</f>
        <v>-48000</v>
      </c>
      <c r="J70" s="264">
        <f>SUM(J67:J69)</f>
        <v>-38150</v>
      </c>
    </row>
    <row r="71" spans="1:10" ht="15.75" thickBot="1" x14ac:dyDescent="0.3">
      <c r="A71" s="265">
        <f>SUM(A70+A65)</f>
        <v>61892.05</v>
      </c>
      <c r="B71" s="222"/>
      <c r="C71" s="239"/>
      <c r="D71" s="240"/>
      <c r="E71" s="240"/>
      <c r="F71" s="241" t="s">
        <v>12</v>
      </c>
      <c r="G71" s="238">
        <f t="shared" ref="G71:J71" si="4">SUM(G70+G65)</f>
        <v>80650</v>
      </c>
      <c r="H71" s="238">
        <f>'Working paper'!M73</f>
        <v>59854</v>
      </c>
      <c r="I71" s="238">
        <f t="shared" si="4"/>
        <v>73877</v>
      </c>
      <c r="J71" s="238">
        <f t="shared" si="4"/>
        <v>103492</v>
      </c>
    </row>
    <row r="72" spans="1:10" ht="15.75" thickTop="1" x14ac:dyDescent="0.25">
      <c r="A72" s="222"/>
      <c r="B72" s="222"/>
      <c r="C72" s="242"/>
      <c r="D72" s="222"/>
      <c r="E72" s="222"/>
      <c r="F72" s="222"/>
      <c r="G72" s="243"/>
      <c r="H72" s="266"/>
      <c r="I72" s="243"/>
      <c r="J72" s="244"/>
    </row>
    <row r="73" spans="1:10" x14ac:dyDescent="0.25">
      <c r="A73" s="222"/>
      <c r="B73" s="222"/>
      <c r="C73" s="242"/>
      <c r="D73" s="222"/>
      <c r="E73" s="222"/>
      <c r="F73" s="222"/>
      <c r="G73" s="243"/>
      <c r="H73" s="266"/>
      <c r="I73" s="243"/>
      <c r="J73" s="244"/>
    </row>
    <row r="74" spans="1:10" x14ac:dyDescent="0.25">
      <c r="A74" s="245" t="s">
        <v>0</v>
      </c>
      <c r="B74" s="222"/>
      <c r="C74" s="246"/>
      <c r="D74" s="247"/>
      <c r="E74" s="247"/>
      <c r="F74" s="247"/>
      <c r="G74" s="248" t="s">
        <v>89</v>
      </c>
      <c r="H74" s="248" t="s">
        <v>89</v>
      </c>
      <c r="I74" s="248" t="s">
        <v>89</v>
      </c>
      <c r="J74" s="248" t="s">
        <v>105</v>
      </c>
    </row>
    <row r="75" spans="1:10" x14ac:dyDescent="0.25">
      <c r="A75" s="249"/>
      <c r="B75" s="222"/>
      <c r="C75" s="250"/>
      <c r="D75" s="251"/>
      <c r="E75" s="251"/>
      <c r="F75" s="251"/>
      <c r="G75" s="249"/>
      <c r="H75" s="249" t="s">
        <v>77</v>
      </c>
      <c r="I75" s="249" t="s">
        <v>2</v>
      </c>
      <c r="J75" s="249"/>
    </row>
    <row r="76" spans="1:10" x14ac:dyDescent="0.25">
      <c r="A76" s="252" t="s">
        <v>1</v>
      </c>
      <c r="B76" s="222"/>
      <c r="C76" s="253"/>
      <c r="D76" s="254"/>
      <c r="E76" s="254"/>
      <c r="F76" s="254"/>
      <c r="G76" s="255" t="s">
        <v>3</v>
      </c>
      <c r="H76" s="255" t="s">
        <v>78</v>
      </c>
      <c r="I76" s="255" t="s">
        <v>4</v>
      </c>
      <c r="J76" s="256" t="s">
        <v>3</v>
      </c>
    </row>
    <row r="77" spans="1:10" x14ac:dyDescent="0.25">
      <c r="A77" s="249" t="s">
        <v>5</v>
      </c>
      <c r="B77" s="222"/>
      <c r="C77" s="257" t="s">
        <v>44</v>
      </c>
      <c r="D77" s="258"/>
      <c r="E77" s="258"/>
      <c r="F77" s="258"/>
      <c r="G77" s="256" t="s">
        <v>5</v>
      </c>
      <c r="H77" s="256" t="s">
        <v>5</v>
      </c>
      <c r="I77" s="256" t="s">
        <v>5</v>
      </c>
      <c r="J77" s="259" t="s">
        <v>5</v>
      </c>
    </row>
    <row r="78" spans="1:10" x14ac:dyDescent="0.25">
      <c r="A78" s="232"/>
      <c r="B78" s="222"/>
      <c r="C78" s="260"/>
      <c r="D78" s="267" t="s">
        <v>6</v>
      </c>
      <c r="E78" s="222"/>
      <c r="F78" s="222"/>
      <c r="G78" s="227"/>
      <c r="H78" s="227"/>
      <c r="I78" s="234"/>
      <c r="J78" s="227"/>
    </row>
    <row r="79" spans="1:10" x14ac:dyDescent="0.25">
      <c r="A79" s="232"/>
      <c r="B79" s="222"/>
      <c r="C79" s="260"/>
      <c r="D79" s="222"/>
      <c r="E79" s="222" t="s">
        <v>7</v>
      </c>
      <c r="F79" s="222"/>
      <c r="G79" s="227"/>
      <c r="H79" s="227"/>
      <c r="I79" s="234"/>
      <c r="J79" s="227"/>
    </row>
    <row r="80" spans="1:10" x14ac:dyDescent="0.25">
      <c r="A80" s="235">
        <f>'Working paper'!A83</f>
        <v>14606</v>
      </c>
      <c r="B80" s="222"/>
      <c r="C80" s="261"/>
      <c r="D80" s="224"/>
      <c r="E80" s="224"/>
      <c r="F80" s="224" t="s">
        <v>13</v>
      </c>
      <c r="G80" s="221">
        <f>'Working paper'!G83</f>
        <v>17776</v>
      </c>
      <c r="H80" s="221">
        <f>'Working paper'!M83</f>
        <v>12868</v>
      </c>
      <c r="I80" s="221">
        <f>'Working paper'!O83+239</f>
        <v>17081</v>
      </c>
      <c r="J80" s="221">
        <f>'Working paper'!W83</f>
        <v>19843</v>
      </c>
    </row>
    <row r="81" spans="1:10" x14ac:dyDescent="0.25">
      <c r="A81" s="232"/>
      <c r="B81" s="222"/>
      <c r="C81" s="257"/>
      <c r="D81" s="258"/>
      <c r="E81" s="258" t="s">
        <v>15</v>
      </c>
      <c r="F81" s="258"/>
      <c r="G81" s="227"/>
      <c r="H81" s="227"/>
      <c r="I81" s="234"/>
      <c r="J81" s="227"/>
    </row>
    <row r="82" spans="1:10" x14ac:dyDescent="0.25">
      <c r="A82" s="232"/>
      <c r="B82" s="222"/>
      <c r="C82" s="223"/>
      <c r="D82" s="224"/>
      <c r="E82" s="224"/>
      <c r="F82" s="224" t="s">
        <v>19</v>
      </c>
      <c r="G82" s="221">
        <f>'Working paper'!G85</f>
        <v>300</v>
      </c>
      <c r="H82" s="221">
        <f>'Working paper'!M85</f>
        <v>0</v>
      </c>
      <c r="I82" s="236">
        <f>'Working paper'!O85</f>
        <v>0</v>
      </c>
      <c r="J82" s="221">
        <f>'Working paper'!W85</f>
        <v>300</v>
      </c>
    </row>
    <row r="83" spans="1:10" x14ac:dyDescent="0.25">
      <c r="A83" s="232"/>
      <c r="B83" s="222"/>
      <c r="C83" s="233"/>
      <c r="D83" s="222"/>
      <c r="E83" s="222" t="s">
        <v>8</v>
      </c>
      <c r="F83" s="222"/>
      <c r="G83" s="227"/>
      <c r="H83" s="227"/>
      <c r="I83" s="234"/>
      <c r="J83" s="227"/>
    </row>
    <row r="84" spans="1:10" x14ac:dyDescent="0.25">
      <c r="A84" s="268">
        <f>'Working paper'!A87</f>
        <v>904</v>
      </c>
      <c r="B84" s="222"/>
      <c r="C84" s="223"/>
      <c r="D84" s="224"/>
      <c r="E84" s="224"/>
      <c r="F84" s="269" t="s">
        <v>45</v>
      </c>
      <c r="G84" s="221">
        <f>'Working paper'!G87</f>
        <v>950</v>
      </c>
      <c r="H84" s="221">
        <f>'Working paper'!M87</f>
        <v>900</v>
      </c>
      <c r="I84" s="236">
        <f>'Working paper'!O87</f>
        <v>900</v>
      </c>
      <c r="J84" s="221">
        <f>'Working paper'!W87</f>
        <v>950</v>
      </c>
    </row>
    <row r="85" spans="1:10" x14ac:dyDescent="0.25">
      <c r="A85" s="270">
        <f>'Working paper'!A88</f>
        <v>247</v>
      </c>
      <c r="B85" s="222"/>
      <c r="C85" s="233"/>
      <c r="D85" s="222"/>
      <c r="E85" s="222"/>
      <c r="F85" s="222" t="s">
        <v>9</v>
      </c>
      <c r="G85" s="227"/>
      <c r="H85" s="227">
        <f>'Working paper'!M88</f>
        <v>0</v>
      </c>
      <c r="I85" s="234"/>
      <c r="J85" s="227"/>
    </row>
    <row r="86" spans="1:10" x14ac:dyDescent="0.25">
      <c r="A86" s="268">
        <f>'Working paper'!A89</f>
        <v>488</v>
      </c>
      <c r="B86" s="222"/>
      <c r="C86" s="223"/>
      <c r="D86" s="224"/>
      <c r="E86" s="224"/>
      <c r="F86" s="224" t="s">
        <v>46</v>
      </c>
      <c r="G86" s="227">
        <f>'Working paper'!G89</f>
        <v>512</v>
      </c>
      <c r="H86" s="227">
        <f>'Working paper'!M89</f>
        <v>508</v>
      </c>
      <c r="I86" s="234">
        <f>'Working paper'!O89</f>
        <v>508</v>
      </c>
      <c r="J86" s="227">
        <f>'Working paper'!W89</f>
        <v>550</v>
      </c>
    </row>
    <row r="87" spans="1:10" x14ac:dyDescent="0.25">
      <c r="A87" s="229">
        <f>SUM(A80:A86)</f>
        <v>16245</v>
      </c>
      <c r="B87" s="222"/>
      <c r="C87" s="261"/>
      <c r="D87" s="271"/>
      <c r="E87" s="271"/>
      <c r="F87" s="271" t="s">
        <v>10</v>
      </c>
      <c r="G87" s="229">
        <f>SUM(G80:G86)</f>
        <v>19538</v>
      </c>
      <c r="H87" s="263">
        <f>'Working paper'!M91</f>
        <v>14515</v>
      </c>
      <c r="I87" s="263">
        <f>SUM(I80:I86)</f>
        <v>18489</v>
      </c>
      <c r="J87" s="229">
        <f>SUM(J80:J86)</f>
        <v>21643</v>
      </c>
    </row>
    <row r="88" spans="1:10" x14ac:dyDescent="0.25">
      <c r="A88" s="232"/>
      <c r="B88" s="222"/>
      <c r="C88" s="233"/>
      <c r="D88" s="222" t="s">
        <v>11</v>
      </c>
      <c r="E88" s="222"/>
      <c r="F88" s="222"/>
      <c r="G88" s="227"/>
      <c r="H88" s="227"/>
      <c r="I88" s="234"/>
      <c r="J88" s="227"/>
    </row>
    <row r="89" spans="1:10" x14ac:dyDescent="0.25">
      <c r="A89" s="232"/>
      <c r="B89" s="222"/>
      <c r="C89" s="233"/>
      <c r="D89" s="222"/>
      <c r="E89" s="222" t="s">
        <v>42</v>
      </c>
      <c r="F89" s="222"/>
      <c r="G89" s="227"/>
      <c r="H89" s="227"/>
      <c r="I89" s="234"/>
      <c r="J89" s="227"/>
    </row>
    <row r="90" spans="1:10" x14ac:dyDescent="0.25">
      <c r="A90" s="268">
        <f>'Working paper'!A94</f>
        <v>-5005</v>
      </c>
      <c r="B90" s="222"/>
      <c r="C90" s="223"/>
      <c r="D90" s="224"/>
      <c r="E90" s="224"/>
      <c r="F90" s="224" t="s">
        <v>47</v>
      </c>
      <c r="G90" s="268">
        <f>'Working paper'!G94</f>
        <v>-5120</v>
      </c>
      <c r="H90" s="227">
        <f>'Working paper'!M94</f>
        <v>-5049</v>
      </c>
      <c r="I90" s="272">
        <f>'Working paper'!O94</f>
        <v>-5049</v>
      </c>
      <c r="J90" s="221">
        <f>'Working paper'!W94</f>
        <v>-5500</v>
      </c>
    </row>
    <row r="91" spans="1:10" x14ac:dyDescent="0.25">
      <c r="A91" s="229">
        <f>SUM(A89:A90)</f>
        <v>-5005</v>
      </c>
      <c r="B91" s="222"/>
      <c r="C91" s="261"/>
      <c r="D91" s="271"/>
      <c r="E91" s="271"/>
      <c r="F91" s="271" t="s">
        <v>34</v>
      </c>
      <c r="G91" s="229">
        <f t="shared" ref="G91:I91" si="5">SUM(G89:G90)</f>
        <v>-5120</v>
      </c>
      <c r="H91" s="229">
        <f>'Working paper'!M95</f>
        <v>-5049</v>
      </c>
      <c r="I91" s="229">
        <f t="shared" si="5"/>
        <v>-5049</v>
      </c>
      <c r="J91" s="229">
        <f>J90</f>
        <v>-5500</v>
      </c>
    </row>
    <row r="92" spans="1:10" ht="15.75" thickBot="1" x14ac:dyDescent="0.3">
      <c r="A92" s="238">
        <f>SUM(A87+A91)</f>
        <v>11240</v>
      </c>
      <c r="B92" s="222"/>
      <c r="C92" s="273"/>
      <c r="D92" s="274"/>
      <c r="E92" s="274"/>
      <c r="F92" s="275" t="s">
        <v>12</v>
      </c>
      <c r="G92" s="238">
        <f t="shared" ref="G92" si="6">SUM(G87+G91)</f>
        <v>14418</v>
      </c>
      <c r="H92" s="238">
        <f>'Working paper'!M96</f>
        <v>9466</v>
      </c>
      <c r="I92" s="238">
        <f>I87+I91</f>
        <v>13440</v>
      </c>
      <c r="J92" s="238">
        <f>J87+J91</f>
        <v>16143</v>
      </c>
    </row>
    <row r="93" spans="1:10" ht="15.75" thickTop="1" x14ac:dyDescent="0.25">
      <c r="A93" s="222"/>
      <c r="B93" s="222"/>
      <c r="C93" s="222"/>
      <c r="D93" s="222"/>
      <c r="E93" s="222"/>
      <c r="F93" s="222"/>
      <c r="G93" s="243"/>
      <c r="H93" s="266"/>
      <c r="I93" s="243"/>
      <c r="J93" s="244"/>
    </row>
    <row r="94" spans="1:10" x14ac:dyDescent="0.25">
      <c r="A94" s="222"/>
      <c r="B94" s="222"/>
      <c r="C94" s="222"/>
      <c r="D94" s="222"/>
      <c r="E94" s="222"/>
      <c r="F94" s="222"/>
      <c r="G94" s="243"/>
      <c r="H94" s="266"/>
      <c r="I94" s="243"/>
      <c r="J94" s="244"/>
    </row>
    <row r="95" spans="1:10" x14ac:dyDescent="0.25">
      <c r="A95" s="276" t="s">
        <v>0</v>
      </c>
      <c r="B95" s="222"/>
      <c r="C95" s="246"/>
      <c r="D95" s="247"/>
      <c r="E95" s="247"/>
      <c r="F95" s="247"/>
      <c r="G95" s="248" t="s">
        <v>89</v>
      </c>
      <c r="H95" s="248" t="s">
        <v>89</v>
      </c>
      <c r="I95" s="248" t="s">
        <v>89</v>
      </c>
      <c r="J95" s="248" t="s">
        <v>105</v>
      </c>
    </row>
    <row r="96" spans="1:10" x14ac:dyDescent="0.25">
      <c r="A96" s="277"/>
      <c r="B96" s="222"/>
      <c r="C96" s="250"/>
      <c r="D96" s="251"/>
      <c r="E96" s="251"/>
      <c r="F96" s="251"/>
      <c r="G96" s="249"/>
      <c r="H96" s="249" t="s">
        <v>77</v>
      </c>
      <c r="I96" s="249" t="s">
        <v>2</v>
      </c>
      <c r="J96" s="249"/>
    </row>
    <row r="97" spans="1:10" x14ac:dyDescent="0.25">
      <c r="A97" s="278" t="s">
        <v>1</v>
      </c>
      <c r="B97" s="222"/>
      <c r="C97" s="253"/>
      <c r="D97" s="254"/>
      <c r="E97" s="254"/>
      <c r="F97" s="254"/>
      <c r="G97" s="255" t="s">
        <v>3</v>
      </c>
      <c r="H97" s="255" t="s">
        <v>78</v>
      </c>
      <c r="I97" s="255" t="s">
        <v>4</v>
      </c>
      <c r="J97" s="256" t="s">
        <v>3</v>
      </c>
    </row>
    <row r="98" spans="1:10" x14ac:dyDescent="0.25">
      <c r="A98" s="277" t="s">
        <v>5</v>
      </c>
      <c r="B98" s="222"/>
      <c r="C98" s="257" t="s">
        <v>48</v>
      </c>
      <c r="D98" s="258"/>
      <c r="E98" s="258"/>
      <c r="F98" s="258"/>
      <c r="G98" s="227" t="s">
        <v>5</v>
      </c>
      <c r="H98" s="227" t="s">
        <v>5</v>
      </c>
      <c r="I98" s="227" t="s">
        <v>5</v>
      </c>
      <c r="J98" s="279" t="s">
        <v>5</v>
      </c>
    </row>
    <row r="99" spans="1:10" x14ac:dyDescent="0.25">
      <c r="A99" s="280"/>
      <c r="B99" s="222"/>
      <c r="C99" s="233"/>
      <c r="D99" s="222" t="s">
        <v>6</v>
      </c>
      <c r="E99" s="222"/>
      <c r="F99" s="222"/>
      <c r="G99" s="227"/>
      <c r="H99" s="227"/>
      <c r="I99" s="234"/>
      <c r="J99" s="227"/>
    </row>
    <row r="100" spans="1:10" x14ac:dyDescent="0.25">
      <c r="A100" s="232">
        <f>'Working paper'!A105</f>
        <v>962</v>
      </c>
      <c r="B100" s="222"/>
      <c r="C100" s="223"/>
      <c r="D100" s="224"/>
      <c r="E100" s="269" t="s">
        <v>49</v>
      </c>
      <c r="F100" s="269"/>
      <c r="G100" s="221"/>
      <c r="H100" s="221">
        <f>'Working paper'!M105</f>
        <v>0</v>
      </c>
      <c r="I100" s="84">
        <f>0</f>
        <v>0</v>
      </c>
      <c r="J100" s="221">
        <f>H100-G100</f>
        <v>0</v>
      </c>
    </row>
    <row r="101" spans="1:10" x14ac:dyDescent="0.25">
      <c r="A101" s="232">
        <f>'Working paper'!A106</f>
        <v>-2825</v>
      </c>
      <c r="B101" s="222"/>
      <c r="C101" s="223"/>
      <c r="D101" s="224"/>
      <c r="E101" s="267" t="s">
        <v>50</v>
      </c>
      <c r="F101" s="269"/>
      <c r="G101" s="227"/>
      <c r="H101" s="225">
        <f>'Working paper'!M106</f>
        <v>15</v>
      </c>
      <c r="I101" s="84">
        <f>'Working paper'!O106</f>
        <v>15</v>
      </c>
      <c r="J101" s="225">
        <f>'Working paper'!W106</f>
        <v>2825</v>
      </c>
    </row>
    <row r="102" spans="1:10" x14ac:dyDescent="0.25">
      <c r="A102" s="232">
        <f>'Working paper'!A107</f>
        <v>37068</v>
      </c>
      <c r="B102" s="222"/>
      <c r="C102" s="223"/>
      <c r="D102" s="224"/>
      <c r="E102" s="281" t="s">
        <v>51</v>
      </c>
      <c r="F102" s="269"/>
      <c r="G102" s="225"/>
      <c r="H102" s="225">
        <f>'Working paper'!M107</f>
        <v>0</v>
      </c>
      <c r="I102" s="84">
        <v>0</v>
      </c>
      <c r="J102" s="225">
        <f>H102-G102</f>
        <v>0</v>
      </c>
    </row>
    <row r="103" spans="1:10" x14ac:dyDescent="0.25">
      <c r="A103" s="232">
        <f>'Working paper'!A108</f>
        <v>408</v>
      </c>
      <c r="B103" s="222"/>
      <c r="C103" s="223"/>
      <c r="D103" s="224"/>
      <c r="E103" s="281" t="s">
        <v>52</v>
      </c>
      <c r="F103" s="269"/>
      <c r="G103" s="225"/>
      <c r="H103" s="225">
        <f>'Working paper'!M108</f>
        <v>0</v>
      </c>
      <c r="I103" s="84">
        <v>0</v>
      </c>
      <c r="J103" s="225">
        <f>H103-G103</f>
        <v>0</v>
      </c>
    </row>
    <row r="104" spans="1:10" x14ac:dyDescent="0.25">
      <c r="A104" s="232">
        <f>'Working paper'!A109</f>
        <v>2915</v>
      </c>
      <c r="B104" s="222"/>
      <c r="C104" s="223"/>
      <c r="D104" s="224"/>
      <c r="E104" s="281" t="s">
        <v>53</v>
      </c>
      <c r="F104" s="269"/>
      <c r="G104" s="225"/>
      <c r="H104" s="225">
        <f>'Working paper'!M109</f>
        <v>0</v>
      </c>
      <c r="I104" s="84">
        <v>0</v>
      </c>
      <c r="J104" s="225">
        <f>H104-G104</f>
        <v>0</v>
      </c>
    </row>
    <row r="105" spans="1:10" x14ac:dyDescent="0.25">
      <c r="A105" s="232">
        <f>'Working paper'!A110</f>
        <v>-169</v>
      </c>
      <c r="B105" s="222"/>
      <c r="C105" s="223"/>
      <c r="D105" s="224"/>
      <c r="E105" s="269" t="s">
        <v>54</v>
      </c>
      <c r="F105" s="269"/>
      <c r="G105" s="225">
        <f>'Working paper'!G110</f>
        <v>500</v>
      </c>
      <c r="H105" s="225">
        <f>'Working paper'!M110</f>
        <v>833</v>
      </c>
      <c r="I105" s="282">
        <f>'Working paper'!O110</f>
        <v>833</v>
      </c>
      <c r="J105" s="225">
        <f>'Working paper'!W110</f>
        <v>0</v>
      </c>
    </row>
    <row r="106" spans="1:10" x14ac:dyDescent="0.25">
      <c r="A106" s="232">
        <v>977</v>
      </c>
      <c r="B106" s="222"/>
      <c r="C106" s="223"/>
      <c r="D106" s="224"/>
      <c r="E106" s="269" t="s">
        <v>62</v>
      </c>
      <c r="F106" s="269"/>
      <c r="G106" s="225"/>
      <c r="H106" s="225">
        <f>'Working paper'!M111</f>
        <v>0</v>
      </c>
      <c r="I106" s="282">
        <v>0</v>
      </c>
      <c r="J106" s="225">
        <f>H106-G106</f>
        <v>0</v>
      </c>
    </row>
    <row r="107" spans="1:10" x14ac:dyDescent="0.25">
      <c r="A107" s="280"/>
      <c r="B107" s="222"/>
      <c r="C107" s="223"/>
      <c r="D107" s="224"/>
      <c r="E107" s="269" t="s">
        <v>70</v>
      </c>
      <c r="F107" s="269"/>
      <c r="G107" s="225"/>
      <c r="H107" s="225">
        <f>'Working paper'!M112</f>
        <v>0</v>
      </c>
      <c r="I107" s="283">
        <v>0</v>
      </c>
      <c r="J107" s="225">
        <f>H107-G107</f>
        <v>0</v>
      </c>
    </row>
    <row r="108" spans="1:10" x14ac:dyDescent="0.25">
      <c r="A108" s="255"/>
      <c r="B108" s="222"/>
      <c r="C108" s="223"/>
      <c r="D108" s="224"/>
      <c r="E108" s="269" t="s">
        <v>55</v>
      </c>
      <c r="F108" s="269"/>
      <c r="G108" s="225"/>
      <c r="H108" s="225">
        <v>0</v>
      </c>
      <c r="I108" s="283">
        <v>0</v>
      </c>
      <c r="J108" s="225">
        <v>0</v>
      </c>
    </row>
    <row r="109" spans="1:10" x14ac:dyDescent="0.25">
      <c r="A109" s="255"/>
      <c r="B109" s="222"/>
      <c r="C109" s="223"/>
      <c r="D109" s="224"/>
      <c r="E109" s="269" t="s">
        <v>56</v>
      </c>
      <c r="F109" s="269"/>
      <c r="G109" s="225"/>
      <c r="H109" s="225">
        <v>0</v>
      </c>
      <c r="I109" s="283">
        <v>0</v>
      </c>
      <c r="J109" s="225">
        <v>0</v>
      </c>
    </row>
    <row r="110" spans="1:10" x14ac:dyDescent="0.25">
      <c r="A110" s="255"/>
      <c r="B110" s="222"/>
      <c r="C110" s="223"/>
      <c r="D110" s="224"/>
      <c r="E110" s="269" t="s">
        <v>91</v>
      </c>
      <c r="F110" s="269"/>
      <c r="G110" s="225">
        <f>'Working paper'!G112</f>
        <v>1200</v>
      </c>
      <c r="H110" s="225">
        <f>'Working paper'!K112</f>
        <v>0</v>
      </c>
      <c r="I110" s="283">
        <f>'Working paper'!O112</f>
        <v>1200</v>
      </c>
      <c r="J110" s="225">
        <f>'Working paper'!W112</f>
        <v>1200</v>
      </c>
    </row>
    <row r="111" spans="1:10" x14ac:dyDescent="0.25">
      <c r="A111" s="255"/>
      <c r="B111" s="222"/>
      <c r="C111" s="223"/>
      <c r="D111" s="224"/>
      <c r="E111" s="269" t="s">
        <v>92</v>
      </c>
      <c r="F111" s="269"/>
      <c r="G111" s="225">
        <f>'Working paper'!G113</f>
        <v>500</v>
      </c>
      <c r="H111" s="225">
        <f>'Working paper'!K113</f>
        <v>460</v>
      </c>
      <c r="I111" s="225">
        <f>'Working paper'!O113</f>
        <v>460</v>
      </c>
      <c r="J111" s="225">
        <v>500</v>
      </c>
    </row>
    <row r="112" spans="1:10" x14ac:dyDescent="0.25">
      <c r="A112" s="255"/>
      <c r="B112" s="222"/>
      <c r="C112" s="223"/>
      <c r="D112" s="224"/>
      <c r="E112" s="269" t="s">
        <v>93</v>
      </c>
      <c r="F112" s="269"/>
      <c r="G112" s="225">
        <f>'Working paper'!G114</f>
        <v>16000</v>
      </c>
      <c r="H112" s="225">
        <f>'Working paper'!K114</f>
        <v>0</v>
      </c>
      <c r="I112" s="225">
        <f>'Working paper'!O114</f>
        <v>0</v>
      </c>
      <c r="J112" s="225">
        <f>'Working paper'!W114</f>
        <v>16000</v>
      </c>
    </row>
    <row r="113" spans="1:10" ht="15.75" thickBot="1" x14ac:dyDescent="0.3">
      <c r="A113" s="284">
        <f>SUM(A100:A112)</f>
        <v>39336</v>
      </c>
      <c r="B113" s="222"/>
      <c r="C113" s="223"/>
      <c r="D113" s="224"/>
      <c r="E113" s="285"/>
      <c r="F113" s="271" t="s">
        <v>10</v>
      </c>
      <c r="G113" s="238">
        <f>SUM(G100:G112)</f>
        <v>18200</v>
      </c>
      <c r="H113" s="238">
        <f>'Working paper'!M115</f>
        <v>1308</v>
      </c>
      <c r="I113" s="238">
        <f>SUM(I100:I112)</f>
        <v>2508</v>
      </c>
      <c r="J113" s="238">
        <f>SUM(J100:J112)</f>
        <v>20525</v>
      </c>
    </row>
    <row r="114" spans="1:10" ht="15.75" thickTop="1" x14ac:dyDescent="0.25">
      <c r="A114" s="280"/>
      <c r="B114" s="222"/>
      <c r="C114" s="233"/>
      <c r="D114" s="222" t="s">
        <v>11</v>
      </c>
      <c r="E114" s="242"/>
      <c r="F114" s="267"/>
      <c r="G114" s="227"/>
      <c r="H114" s="227">
        <f>'Working paper'!M116</f>
        <v>0</v>
      </c>
      <c r="I114" s="234"/>
      <c r="J114" s="221">
        <f>H114-G114</f>
        <v>0</v>
      </c>
    </row>
    <row r="115" spans="1:10" ht="15.75" thickBot="1" x14ac:dyDescent="0.3">
      <c r="A115" s="284">
        <f>SUM(A114:A114)</f>
        <v>0</v>
      </c>
      <c r="B115" s="222"/>
      <c r="C115" s="223"/>
      <c r="D115" s="224"/>
      <c r="E115" s="271"/>
      <c r="F115" s="271" t="s">
        <v>34</v>
      </c>
      <c r="G115" s="238">
        <f>SUM(G114:G114)</f>
        <v>0</v>
      </c>
      <c r="H115" s="238">
        <f>'Working paper'!M117</f>
        <v>0</v>
      </c>
      <c r="I115" s="238">
        <f>SUM(I114:I114)</f>
        <v>0</v>
      </c>
      <c r="J115" s="238">
        <f>H115-G115</f>
        <v>0</v>
      </c>
    </row>
    <row r="116" spans="1:10" ht="16.5" thickTop="1" thickBot="1" x14ac:dyDescent="0.3">
      <c r="A116" s="284">
        <f>SUM(A113+A115)</f>
        <v>39336</v>
      </c>
      <c r="B116" s="222"/>
      <c r="C116" s="273"/>
      <c r="D116" s="274"/>
      <c r="E116" s="274"/>
      <c r="F116" s="275" t="s">
        <v>12</v>
      </c>
      <c r="G116" s="238">
        <f>SUM(G113+G115)</f>
        <v>18200</v>
      </c>
      <c r="H116" s="238">
        <f>'Working paper'!M118</f>
        <v>1308</v>
      </c>
      <c r="I116" s="238">
        <f>SUM(I113+I115)</f>
        <v>2508</v>
      </c>
      <c r="J116" s="238">
        <f>SUM(J113+J115)</f>
        <v>20525</v>
      </c>
    </row>
    <row r="117" spans="1:10" ht="15.75" thickTop="1" x14ac:dyDescent="0.25">
      <c r="A117" s="222"/>
      <c r="B117" s="222"/>
      <c r="C117" s="222"/>
      <c r="D117" s="222"/>
      <c r="E117" s="222"/>
      <c r="F117" s="222"/>
      <c r="G117" s="243"/>
      <c r="H117" s="244"/>
      <c r="I117" s="243"/>
      <c r="J117" s="244"/>
    </row>
    <row r="118" spans="1:10" x14ac:dyDescent="0.25">
      <c r="A118" s="222"/>
      <c r="B118" s="222"/>
      <c r="C118" s="222"/>
      <c r="D118" s="222"/>
      <c r="E118" s="222"/>
      <c r="F118" s="222"/>
      <c r="G118" s="243"/>
      <c r="H118" s="266"/>
      <c r="I118" s="243"/>
      <c r="J118" s="244"/>
    </row>
    <row r="119" spans="1:10" x14ac:dyDescent="0.25">
      <c r="A119" s="276" t="s">
        <v>0</v>
      </c>
      <c r="B119" s="222"/>
      <c r="C119" s="246"/>
      <c r="D119" s="247"/>
      <c r="E119" s="247"/>
      <c r="F119" s="247"/>
      <c r="G119" s="248" t="s">
        <v>89</v>
      </c>
      <c r="H119" s="248" t="s">
        <v>89</v>
      </c>
      <c r="I119" s="248" t="s">
        <v>89</v>
      </c>
      <c r="J119" s="248" t="s">
        <v>105</v>
      </c>
    </row>
    <row r="120" spans="1:10" x14ac:dyDescent="0.25">
      <c r="A120" s="277"/>
      <c r="B120" s="222"/>
      <c r="C120" s="250"/>
      <c r="D120" s="251"/>
      <c r="E120" s="251"/>
      <c r="F120" s="251"/>
      <c r="G120" s="249"/>
      <c r="H120" s="249" t="s">
        <v>77</v>
      </c>
      <c r="I120" s="249" t="s">
        <v>2</v>
      </c>
      <c r="J120" s="249"/>
    </row>
    <row r="121" spans="1:10" x14ac:dyDescent="0.25">
      <c r="A121" s="278" t="s">
        <v>1</v>
      </c>
      <c r="B121" s="222"/>
      <c r="C121" s="253"/>
      <c r="D121" s="254"/>
      <c r="E121" s="254"/>
      <c r="F121" s="254"/>
      <c r="G121" s="255" t="s">
        <v>3</v>
      </c>
      <c r="H121" s="255" t="s">
        <v>78</v>
      </c>
      <c r="I121" s="255" t="s">
        <v>4</v>
      </c>
      <c r="J121" s="256" t="s">
        <v>3</v>
      </c>
    </row>
    <row r="122" spans="1:10" x14ac:dyDescent="0.25">
      <c r="A122" s="277" t="s">
        <v>5</v>
      </c>
      <c r="B122" s="222"/>
      <c r="C122" s="257" t="s">
        <v>57</v>
      </c>
      <c r="D122" s="258"/>
      <c r="E122" s="258"/>
      <c r="F122" s="258"/>
      <c r="G122" s="256" t="s">
        <v>5</v>
      </c>
      <c r="H122" s="256" t="s">
        <v>5</v>
      </c>
      <c r="I122" s="256" t="s">
        <v>5</v>
      </c>
      <c r="J122" s="259" t="s">
        <v>5</v>
      </c>
    </row>
    <row r="123" spans="1:10" x14ac:dyDescent="0.25">
      <c r="A123" s="286"/>
      <c r="B123" s="222"/>
      <c r="C123" s="233"/>
      <c r="D123" s="222" t="s">
        <v>6</v>
      </c>
      <c r="E123" s="222"/>
      <c r="F123" s="222"/>
      <c r="G123" s="249"/>
      <c r="H123" s="266"/>
      <c r="I123" s="243"/>
      <c r="J123" s="266"/>
    </row>
    <row r="124" spans="1:10" x14ac:dyDescent="0.25">
      <c r="A124" s="287">
        <v>34572</v>
      </c>
      <c r="B124" s="222"/>
      <c r="C124" s="223"/>
      <c r="D124" s="224"/>
      <c r="E124" s="224" t="s">
        <v>58</v>
      </c>
      <c r="F124" s="224"/>
      <c r="G124" s="255">
        <f>'Working paper'!G127</f>
        <v>38500</v>
      </c>
      <c r="H124" s="288">
        <f>'Working paper'!M127</f>
        <v>34672</v>
      </c>
      <c r="I124" s="255">
        <f>'Working paper'!O127+231</f>
        <v>34903</v>
      </c>
      <c r="J124" s="288">
        <f>'Working paper'!W127</f>
        <v>40000</v>
      </c>
    </row>
    <row r="125" spans="1:10" x14ac:dyDescent="0.25">
      <c r="A125" s="286"/>
      <c r="B125" s="222"/>
      <c r="C125" s="233"/>
      <c r="D125" s="222"/>
      <c r="E125" s="267"/>
      <c r="F125" s="222"/>
      <c r="G125" s="249"/>
      <c r="H125" s="266"/>
      <c r="I125" s="243"/>
      <c r="J125" s="266"/>
    </row>
    <row r="126" spans="1:10" x14ac:dyDescent="0.25">
      <c r="A126" s="287">
        <v>37634</v>
      </c>
      <c r="B126" s="222"/>
      <c r="C126" s="223"/>
      <c r="D126" s="224"/>
      <c r="E126" s="224" t="s">
        <v>59</v>
      </c>
      <c r="F126" s="224"/>
      <c r="G126" s="255">
        <f>'Working paper'!G129</f>
        <v>41000</v>
      </c>
      <c r="H126" s="288">
        <f>'Working paper'!M129</f>
        <v>34280</v>
      </c>
      <c r="I126" s="289">
        <f>'Working paper'!O129</f>
        <v>41000</v>
      </c>
      <c r="J126" s="288">
        <f>'Working paper'!W129</f>
        <v>44000</v>
      </c>
    </row>
    <row r="127" spans="1:10" x14ac:dyDescent="0.25">
      <c r="A127" s="286"/>
      <c r="B127" s="222"/>
      <c r="C127" s="262"/>
      <c r="D127" s="222"/>
      <c r="E127" s="222"/>
      <c r="F127" s="222"/>
      <c r="G127" s="256"/>
      <c r="H127" s="266"/>
      <c r="I127" s="243"/>
      <c r="J127" s="266"/>
    </row>
    <row r="128" spans="1:10" x14ac:dyDescent="0.25">
      <c r="A128" s="287">
        <v>4000</v>
      </c>
      <c r="B128" s="222"/>
      <c r="C128" s="223"/>
      <c r="D128" s="224"/>
      <c r="E128" s="224" t="s">
        <v>60</v>
      </c>
      <c r="F128" s="224"/>
      <c r="G128" s="255">
        <f>'Working paper'!G131</f>
        <v>4500</v>
      </c>
      <c r="H128" s="288">
        <f>'Working paper'!M131</f>
        <v>0</v>
      </c>
      <c r="I128" s="255">
        <f>'Working paper'!O131</f>
        <v>4500</v>
      </c>
      <c r="J128" s="288">
        <f>'Working paper'!W131</f>
        <v>4500</v>
      </c>
    </row>
    <row r="129" spans="1:10" x14ac:dyDescent="0.25">
      <c r="A129" s="287">
        <f>SUM(A124:A128)</f>
        <v>76206</v>
      </c>
      <c r="B129" s="222"/>
      <c r="C129" s="223"/>
      <c r="D129" s="224"/>
      <c r="E129" s="224"/>
      <c r="F129" s="271" t="s">
        <v>10</v>
      </c>
      <c r="G129" s="290">
        <f>SUM(G124:G128)</f>
        <v>84000</v>
      </c>
      <c r="H129" s="290">
        <f>'Working paper'!M133</f>
        <v>69183</v>
      </c>
      <c r="I129" s="290">
        <f t="shared" ref="I129" si="7">SUM(I124:I128)</f>
        <v>80403</v>
      </c>
      <c r="J129" s="290">
        <f>SUM(J124:J128)</f>
        <v>88500</v>
      </c>
    </row>
    <row r="130" spans="1:10" ht="15.75" thickBot="1" x14ac:dyDescent="0.3">
      <c r="A130" s="291">
        <f>A129</f>
        <v>76206</v>
      </c>
      <c r="B130" s="222"/>
      <c r="C130" s="273"/>
      <c r="D130" s="274"/>
      <c r="E130" s="274"/>
      <c r="F130" s="292" t="s">
        <v>12</v>
      </c>
      <c r="G130" s="293">
        <f t="shared" ref="G130:I130" si="8">G129</f>
        <v>84000</v>
      </c>
      <c r="H130" s="293">
        <f>'Working paper'!M134</f>
        <v>69183</v>
      </c>
      <c r="I130" s="293">
        <f t="shared" si="8"/>
        <v>80403</v>
      </c>
      <c r="J130" s="293">
        <f>J129</f>
        <v>88500</v>
      </c>
    </row>
    <row r="131" spans="1:10" ht="15.75" thickTop="1" x14ac:dyDescent="0.25">
      <c r="A131" s="222"/>
      <c r="B131" s="222"/>
      <c r="C131" s="222"/>
      <c r="D131" s="222"/>
      <c r="E131" s="222"/>
      <c r="F131" s="222"/>
      <c r="G131" s="222"/>
      <c r="H131" s="222"/>
      <c r="I131" s="222"/>
      <c r="J131" s="222"/>
    </row>
    <row r="132" spans="1:10" x14ac:dyDescent="0.25">
      <c r="A132" s="222"/>
      <c r="B132" s="222"/>
      <c r="C132" s="222"/>
      <c r="D132" s="222"/>
      <c r="E132" s="222"/>
      <c r="F132" s="222"/>
      <c r="G132" s="222"/>
      <c r="H132" s="222"/>
      <c r="I132" s="222"/>
      <c r="J132" s="222"/>
    </row>
    <row r="133" spans="1:10" x14ac:dyDescent="0.25">
      <c r="A133" s="276" t="s">
        <v>0</v>
      </c>
      <c r="B133" s="222"/>
      <c r="C133" s="246"/>
      <c r="D133" s="247"/>
      <c r="E133" s="247"/>
      <c r="F133" s="247"/>
      <c r="G133" s="248" t="s">
        <v>89</v>
      </c>
      <c r="H133" s="248" t="s">
        <v>89</v>
      </c>
      <c r="I133" s="248" t="s">
        <v>89</v>
      </c>
      <c r="J133" s="248" t="s">
        <v>105</v>
      </c>
    </row>
    <row r="134" spans="1:10" x14ac:dyDescent="0.25">
      <c r="A134" s="277"/>
      <c r="B134" s="222"/>
      <c r="C134" s="250"/>
      <c r="D134" s="251"/>
      <c r="E134" s="251"/>
      <c r="F134" s="251"/>
      <c r="G134" s="249"/>
      <c r="H134" s="249" t="s">
        <v>77</v>
      </c>
      <c r="I134" s="249" t="s">
        <v>2</v>
      </c>
      <c r="J134" s="249"/>
    </row>
    <row r="135" spans="1:10" x14ac:dyDescent="0.25">
      <c r="A135" s="278" t="s">
        <v>1</v>
      </c>
      <c r="B135" s="222"/>
      <c r="C135" s="253"/>
      <c r="D135" s="254"/>
      <c r="E135" s="254"/>
      <c r="F135" s="254"/>
      <c r="G135" s="255" t="s">
        <v>3</v>
      </c>
      <c r="H135" s="255" t="s">
        <v>78</v>
      </c>
      <c r="I135" s="255" t="s">
        <v>4</v>
      </c>
      <c r="J135" s="256" t="s">
        <v>3</v>
      </c>
    </row>
    <row r="136" spans="1:10" x14ac:dyDescent="0.25">
      <c r="A136" s="277" t="s">
        <v>5</v>
      </c>
      <c r="B136" s="222"/>
      <c r="C136" s="257" t="s">
        <v>61</v>
      </c>
      <c r="D136" s="258"/>
      <c r="E136" s="258"/>
      <c r="F136" s="258"/>
      <c r="G136" s="256" t="s">
        <v>5</v>
      </c>
      <c r="H136" s="256" t="s">
        <v>5</v>
      </c>
      <c r="I136" s="256" t="s">
        <v>5</v>
      </c>
      <c r="J136" s="259" t="s">
        <v>5</v>
      </c>
    </row>
    <row r="137" spans="1:10" x14ac:dyDescent="0.25">
      <c r="A137" s="294">
        <v>12484</v>
      </c>
      <c r="B137" s="222"/>
      <c r="C137" s="233"/>
      <c r="D137" s="222" t="s">
        <v>6</v>
      </c>
      <c r="E137" s="222"/>
      <c r="F137" s="222"/>
      <c r="G137" s="256">
        <v>12800</v>
      </c>
      <c r="H137" s="266">
        <f>'Working paper'!M142</f>
        <v>4574</v>
      </c>
      <c r="I137" s="256">
        <v>12800</v>
      </c>
      <c r="J137" s="266">
        <f>'Working paper'!W142</f>
        <v>12800</v>
      </c>
    </row>
    <row r="138" spans="1:10" x14ac:dyDescent="0.25">
      <c r="A138" s="295">
        <f>SUM(A137)</f>
        <v>12484</v>
      </c>
      <c r="B138" s="222"/>
      <c r="C138" s="296"/>
      <c r="D138" s="285"/>
      <c r="E138" s="285"/>
      <c r="F138" s="231" t="s">
        <v>10</v>
      </c>
      <c r="G138" s="297">
        <f t="shared" ref="G138:I138" si="9">SUM(G137)</f>
        <v>12800</v>
      </c>
      <c r="H138" s="297">
        <f>'Working paper'!M143</f>
        <v>4574</v>
      </c>
      <c r="I138" s="297">
        <f t="shared" si="9"/>
        <v>12800</v>
      </c>
      <c r="J138" s="297">
        <f>SUM(J137)</f>
        <v>12800</v>
      </c>
    </row>
    <row r="139" spans="1:10" x14ac:dyDescent="0.25">
      <c r="A139" s="298">
        <v>-14235</v>
      </c>
      <c r="B139" s="222"/>
      <c r="C139" s="233"/>
      <c r="D139" s="222" t="s">
        <v>11</v>
      </c>
      <c r="E139" s="222"/>
      <c r="F139" s="222"/>
      <c r="G139" s="299">
        <v>-15000</v>
      </c>
      <c r="H139" s="266">
        <f>'Working paper'!M144</f>
        <v>-8507</v>
      </c>
      <c r="I139" s="299">
        <v>-15000</v>
      </c>
      <c r="J139" s="288">
        <f>'Working paper'!W144</f>
        <v>-15000</v>
      </c>
    </row>
    <row r="140" spans="1:10" x14ac:dyDescent="0.25">
      <c r="A140" s="295">
        <f>SUM(A139)</f>
        <v>-14235</v>
      </c>
      <c r="B140" s="222"/>
      <c r="C140" s="296"/>
      <c r="D140" s="285"/>
      <c r="E140" s="285"/>
      <c r="F140" s="231" t="s">
        <v>34</v>
      </c>
      <c r="G140" s="297">
        <f>SUM(G139)</f>
        <v>-15000</v>
      </c>
      <c r="H140" s="297">
        <f>'Working paper'!M145</f>
        <v>-8507</v>
      </c>
      <c r="I140" s="297">
        <f t="shared" ref="I140" si="10">SUM(I139)</f>
        <v>-15000</v>
      </c>
      <c r="J140" s="297">
        <f>SUM(J139)</f>
        <v>-15000</v>
      </c>
    </row>
    <row r="141" spans="1:10" x14ac:dyDescent="0.25">
      <c r="A141" s="300">
        <f>A138+A140</f>
        <v>-1751</v>
      </c>
      <c r="B141" s="222"/>
      <c r="C141" s="233"/>
      <c r="D141" s="222"/>
      <c r="E141" s="222"/>
      <c r="F141" s="301" t="s">
        <v>12</v>
      </c>
      <c r="G141" s="302">
        <f t="shared" ref="G141:I141" si="11">G138+G140</f>
        <v>-2200</v>
      </c>
      <c r="H141" s="302">
        <f>'Working paper'!M146</f>
        <v>-3933</v>
      </c>
      <c r="I141" s="302">
        <f t="shared" si="11"/>
        <v>-2200</v>
      </c>
      <c r="J141" s="302">
        <f>J138+J140</f>
        <v>-2200</v>
      </c>
    </row>
    <row r="142" spans="1:10" x14ac:dyDescent="0.25">
      <c r="A142" s="303"/>
      <c r="B142" s="222"/>
      <c r="C142" s="296"/>
      <c r="D142" s="285"/>
      <c r="E142" s="285"/>
      <c r="F142" s="304"/>
      <c r="G142" s="305"/>
      <c r="H142" s="306">
        <f>'Working paper'!M147</f>
        <v>0</v>
      </c>
      <c r="I142" s="305"/>
      <c r="J142" s="306">
        <f t="shared" ref="J142" si="12">H142-G142</f>
        <v>0</v>
      </c>
    </row>
    <row r="143" spans="1:10" s="127" customFormat="1" x14ac:dyDescent="0.25">
      <c r="A143" s="307">
        <f>SUM(+A39+A71+A92+A116+A130+A141)</f>
        <v>326264.05</v>
      </c>
      <c r="B143" s="308"/>
      <c r="C143" s="309"/>
      <c r="D143" s="310"/>
      <c r="E143" s="310"/>
      <c r="F143" s="311"/>
      <c r="G143" s="297">
        <f>SUM(G39+G71+G92+G116+J150+G130+G141)</f>
        <v>363926</v>
      </c>
      <c r="H143" s="297">
        <f>SUM(H39+H71+H92+H116+L150+H130+H141)</f>
        <v>269491</v>
      </c>
      <c r="I143" s="297">
        <f>SUM(I39+I71+I92+I116+K150+I130+I141)</f>
        <v>348953</v>
      </c>
      <c r="J143" s="297">
        <f>SUM(J39+J71+J92+J116+M150+J130+J141)</f>
        <v>415902</v>
      </c>
    </row>
    <row r="144" spans="1:10" x14ac:dyDescent="0.25">
      <c r="A144" s="222"/>
      <c r="B144" s="222"/>
      <c r="C144" s="222"/>
      <c r="D144" s="222"/>
      <c r="E144" s="222"/>
      <c r="F144" s="222"/>
      <c r="G144" s="243"/>
      <c r="H144" s="243"/>
      <c r="I144" s="243"/>
      <c r="J144" s="244">
        <f>H144-G144</f>
        <v>0</v>
      </c>
    </row>
    <row r="145" spans="1:6" x14ac:dyDescent="0.25">
      <c r="A145" s="106">
        <f>'Working paper'!A148</f>
        <v>326264.05</v>
      </c>
      <c r="C145" s="147" t="s">
        <v>94</v>
      </c>
      <c r="D145" s="45"/>
      <c r="E145" s="45"/>
      <c r="F145" s="45"/>
    </row>
  </sheetData>
  <pageMargins left="0.70866141732283472" right="0.70866141732283472" top="0.74803149606299213" bottom="0.74803149606299213" header="0.31496062992125984" footer="0.31496062992125984"/>
  <pageSetup paperSize="9" scale="85" fitToHeight="6" orientation="portrait" r:id="rId1"/>
  <headerFooter>
    <oddHeader>&amp;CPARKS COMMITTEE
REVISED ESTIMATE 2025/26 AND BUDGET 2026/27 - DETAILED</oddHeader>
  </headerFooter>
  <rowBreaks count="3" manualBreakCount="3">
    <brk id="40" max="16383" man="1"/>
    <brk id="93" max="16383" man="1"/>
    <brk id="1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FF30-77FF-4343-AD88-CBC7BBDEDB6B}">
  <sheetPr>
    <pageSetUpPr fitToPage="1"/>
  </sheetPr>
  <dimension ref="A1:X149"/>
  <sheetViews>
    <sheetView workbookViewId="0">
      <pane ySplit="2" topLeftCell="A68" activePane="bottomLeft" state="frozen"/>
      <selection pane="bottomLeft" activeCell="O132" sqref="O132"/>
    </sheetView>
  </sheetViews>
  <sheetFormatPr defaultRowHeight="15" x14ac:dyDescent="0.25"/>
  <cols>
    <col min="1" max="1" width="10" style="59" customWidth="1"/>
    <col min="2" max="2" width="1.5703125" customWidth="1"/>
    <col min="3" max="3" width="2.140625" customWidth="1"/>
    <col min="4" max="4" width="1.85546875" customWidth="1"/>
    <col min="5" max="5" width="2.140625" customWidth="1"/>
    <col min="6" max="6" width="41" customWidth="1"/>
    <col min="7" max="11" width="11.42578125" style="59" customWidth="1"/>
    <col min="12" max="12" width="12.140625" style="59" customWidth="1"/>
    <col min="13" max="15" width="11.42578125" style="59" customWidth="1"/>
    <col min="16" max="16" width="1.7109375" style="75" customWidth="1"/>
    <col min="17" max="17" width="11.140625" style="75" customWidth="1"/>
    <col min="18" max="18" width="1.85546875" customWidth="1"/>
    <col min="19" max="19" width="11.5703125" customWidth="1"/>
    <col min="20" max="20" width="1.5703125" customWidth="1"/>
    <col min="21" max="21" width="11.5703125" style="75" customWidth="1"/>
    <col min="22" max="22" width="1.5703125" customWidth="1"/>
    <col min="23" max="23" width="11.7109375" customWidth="1"/>
  </cols>
  <sheetData>
    <row r="1" spans="1:23" ht="15.75" customHeight="1" x14ac:dyDescent="0.25">
      <c r="C1" s="169"/>
      <c r="Q1" s="75" t="s">
        <v>133</v>
      </c>
      <c r="S1" s="75" t="s">
        <v>134</v>
      </c>
    </row>
    <row r="2" spans="1:23" x14ac:dyDescent="0.25">
      <c r="H2" s="59" t="s">
        <v>66</v>
      </c>
      <c r="I2" s="59" t="s">
        <v>67</v>
      </c>
      <c r="J2" s="59" t="s">
        <v>68</v>
      </c>
      <c r="K2" s="72" t="s">
        <v>69</v>
      </c>
      <c r="L2" s="59" t="s">
        <v>74</v>
      </c>
      <c r="M2" s="59" t="s">
        <v>75</v>
      </c>
      <c r="Q2" s="77" t="s">
        <v>79</v>
      </c>
      <c r="R2" s="75"/>
      <c r="S2" s="77" t="s">
        <v>79</v>
      </c>
      <c r="U2" s="77"/>
    </row>
    <row r="3" spans="1:23" x14ac:dyDescent="0.25">
      <c r="A3" s="60" t="s">
        <v>0</v>
      </c>
      <c r="C3" s="2"/>
      <c r="D3" s="3"/>
      <c r="E3" s="3"/>
      <c r="F3" s="3"/>
      <c r="G3" s="81" t="s">
        <v>89</v>
      </c>
      <c r="H3" s="81" t="s">
        <v>90</v>
      </c>
      <c r="I3" s="81"/>
      <c r="J3" s="81" t="s">
        <v>65</v>
      </c>
      <c r="K3" s="59" t="s">
        <v>95</v>
      </c>
      <c r="L3" s="81" t="s">
        <v>71</v>
      </c>
      <c r="M3" s="81" t="s">
        <v>76</v>
      </c>
      <c r="N3" s="81" t="s">
        <v>98</v>
      </c>
      <c r="O3" s="81" t="s">
        <v>89</v>
      </c>
      <c r="P3" s="76"/>
      <c r="Q3" s="113" t="s">
        <v>89</v>
      </c>
      <c r="R3" s="114"/>
      <c r="S3" s="60" t="s">
        <v>89</v>
      </c>
      <c r="U3" s="107"/>
      <c r="W3" s="152" t="s">
        <v>105</v>
      </c>
    </row>
    <row r="4" spans="1:23" x14ac:dyDescent="0.25">
      <c r="A4" s="58"/>
      <c r="C4" s="4"/>
      <c r="D4" s="1"/>
      <c r="E4" s="1"/>
      <c r="F4" s="1"/>
      <c r="G4" s="58"/>
      <c r="H4" s="58" t="s">
        <v>1</v>
      </c>
      <c r="I4" s="58" t="s">
        <v>63</v>
      </c>
      <c r="J4" s="58" t="s">
        <v>63</v>
      </c>
      <c r="K4" s="58"/>
      <c r="L4" s="58" t="s">
        <v>72</v>
      </c>
      <c r="M4" s="58"/>
      <c r="N4" s="58" t="s">
        <v>99</v>
      </c>
      <c r="O4" s="58" t="s">
        <v>2</v>
      </c>
      <c r="P4" s="76"/>
      <c r="Q4" s="114" t="s">
        <v>80</v>
      </c>
      <c r="R4" s="114"/>
      <c r="S4" s="114" t="s">
        <v>82</v>
      </c>
      <c r="U4" s="76" t="s">
        <v>87</v>
      </c>
      <c r="W4" s="58"/>
    </row>
    <row r="5" spans="1:23" x14ac:dyDescent="0.25">
      <c r="A5" s="54" t="s">
        <v>1</v>
      </c>
      <c r="C5" s="7"/>
      <c r="D5" s="8"/>
      <c r="E5" s="8"/>
      <c r="F5" s="8"/>
      <c r="G5" s="54" t="s">
        <v>3</v>
      </c>
      <c r="H5" s="54" t="s">
        <v>101</v>
      </c>
      <c r="I5" s="54" t="s">
        <v>64</v>
      </c>
      <c r="J5" s="54"/>
      <c r="K5" s="54"/>
      <c r="L5" s="54" t="s">
        <v>73</v>
      </c>
      <c r="M5" s="54"/>
      <c r="N5" s="54" t="s">
        <v>100</v>
      </c>
      <c r="O5" s="54" t="s">
        <v>4</v>
      </c>
      <c r="P5" s="76"/>
      <c r="Q5" s="24" t="s">
        <v>81</v>
      </c>
      <c r="R5" s="114"/>
      <c r="S5" s="24" t="s">
        <v>83</v>
      </c>
      <c r="U5" s="108" t="s">
        <v>88</v>
      </c>
      <c r="W5" s="54" t="s">
        <v>3</v>
      </c>
    </row>
    <row r="6" spans="1:23" x14ac:dyDescent="0.25">
      <c r="A6" s="61" t="s">
        <v>5</v>
      </c>
      <c r="C6" s="9" t="s">
        <v>14</v>
      </c>
      <c r="D6" s="10"/>
      <c r="E6" s="10"/>
      <c r="F6" s="10"/>
      <c r="G6" s="58" t="s">
        <v>5</v>
      </c>
      <c r="H6" s="58" t="s">
        <v>5</v>
      </c>
      <c r="I6" s="58" t="s">
        <v>5</v>
      </c>
      <c r="J6" s="58" t="s">
        <v>5</v>
      </c>
      <c r="K6" s="58" t="s">
        <v>5</v>
      </c>
      <c r="L6" s="58" t="s">
        <v>5</v>
      </c>
      <c r="M6" s="58" t="s">
        <v>5</v>
      </c>
      <c r="N6" s="58" t="s">
        <v>5</v>
      </c>
      <c r="O6" s="58" t="s">
        <v>5</v>
      </c>
      <c r="P6" s="76"/>
      <c r="Q6" s="27" t="s">
        <v>5</v>
      </c>
      <c r="R6" s="5"/>
      <c r="S6" s="71" t="s">
        <v>5</v>
      </c>
      <c r="U6" s="76" t="s">
        <v>96</v>
      </c>
      <c r="W6" s="11" t="s">
        <v>5</v>
      </c>
    </row>
    <row r="7" spans="1:23" x14ac:dyDescent="0.25">
      <c r="A7" s="58"/>
      <c r="C7" s="12"/>
      <c r="D7" t="s">
        <v>6</v>
      </c>
      <c r="G7" s="58"/>
      <c r="H7" s="58"/>
      <c r="I7" s="58"/>
      <c r="J7" s="58"/>
      <c r="K7" s="58"/>
      <c r="L7" s="58"/>
      <c r="M7" s="58"/>
      <c r="N7" s="58"/>
      <c r="O7" s="58"/>
      <c r="P7" s="76"/>
      <c r="Q7" s="123"/>
      <c r="R7" s="5"/>
      <c r="S7" s="43"/>
      <c r="U7" s="123">
        <f t="shared" ref="U7:U40" si="0">G7-O7</f>
        <v>0</v>
      </c>
      <c r="W7" s="123"/>
    </row>
    <row r="8" spans="1:23" x14ac:dyDescent="0.25">
      <c r="A8" s="58"/>
      <c r="C8" s="22"/>
      <c r="E8" t="s">
        <v>7</v>
      </c>
      <c r="G8" s="58"/>
      <c r="H8" s="58"/>
      <c r="I8" s="58"/>
      <c r="J8" s="58"/>
      <c r="K8" s="58"/>
      <c r="L8" s="58"/>
      <c r="M8" s="58"/>
      <c r="N8" s="58"/>
      <c r="O8" s="58"/>
      <c r="P8" s="76"/>
      <c r="Q8" s="123"/>
      <c r="R8" s="5"/>
      <c r="S8" s="43"/>
      <c r="U8" s="123">
        <f t="shared" si="0"/>
        <v>0</v>
      </c>
      <c r="W8" s="123"/>
    </row>
    <row r="9" spans="1:23" x14ac:dyDescent="0.25">
      <c r="A9" s="54">
        <v>108741</v>
      </c>
      <c r="C9" s="23"/>
      <c r="D9" s="15"/>
      <c r="E9" s="15"/>
      <c r="F9" s="15" t="s">
        <v>13</v>
      </c>
      <c r="G9" s="54">
        <v>132336</v>
      </c>
      <c r="H9" s="54">
        <v>95796</v>
      </c>
      <c r="I9" s="54"/>
      <c r="J9" s="54"/>
      <c r="K9" s="54">
        <f t="shared" ref="K9:K32" si="1">H9+I9+J9</f>
        <v>95796</v>
      </c>
      <c r="L9" s="54"/>
      <c r="M9" s="54">
        <f t="shared" ref="M9:M40" si="2">SUM(K9:L9)</f>
        <v>95796</v>
      </c>
      <c r="N9" s="54"/>
      <c r="O9" s="54">
        <v>125382</v>
      </c>
      <c r="P9" s="76"/>
      <c r="Q9" s="122">
        <f>G9-M9</f>
        <v>36540</v>
      </c>
      <c r="R9" s="5"/>
      <c r="S9" s="51">
        <f t="shared" ref="S9:S40" si="3">O9-M9</f>
        <v>29586</v>
      </c>
      <c r="U9" s="122">
        <f t="shared" si="0"/>
        <v>6954</v>
      </c>
      <c r="W9" s="122">
        <v>147722</v>
      </c>
    </row>
    <row r="10" spans="1:23" x14ac:dyDescent="0.25">
      <c r="A10" s="58"/>
      <c r="C10" s="12"/>
      <c r="E10" t="s">
        <v>15</v>
      </c>
      <c r="G10" s="58"/>
      <c r="H10" s="58"/>
      <c r="I10" s="58"/>
      <c r="J10" s="58"/>
      <c r="K10" s="61"/>
      <c r="L10" s="61"/>
      <c r="M10" s="61"/>
      <c r="N10" s="61"/>
      <c r="O10" s="61"/>
      <c r="P10" s="76"/>
      <c r="Q10" s="123"/>
      <c r="R10" s="5"/>
      <c r="S10" s="43"/>
      <c r="U10" s="123">
        <f t="shared" si="0"/>
        <v>0</v>
      </c>
      <c r="W10" s="123"/>
    </row>
    <row r="11" spans="1:23" x14ac:dyDescent="0.25">
      <c r="A11" s="54">
        <v>15921</v>
      </c>
      <c r="C11" s="14"/>
      <c r="D11" s="15"/>
      <c r="E11" s="15"/>
      <c r="F11" s="15" t="s">
        <v>16</v>
      </c>
      <c r="G11" s="54">
        <v>19000</v>
      </c>
      <c r="H11" s="54">
        <v>11038</v>
      </c>
      <c r="I11" s="54"/>
      <c r="J11" s="54"/>
      <c r="K11" s="54">
        <f t="shared" si="1"/>
        <v>11038</v>
      </c>
      <c r="L11" s="54"/>
      <c r="M11" s="65">
        <f t="shared" si="2"/>
        <v>11038</v>
      </c>
      <c r="N11" s="65"/>
      <c r="O11" s="54">
        <v>19000</v>
      </c>
      <c r="P11" s="76"/>
      <c r="Q11" s="122">
        <f>G11-M11</f>
        <v>7962</v>
      </c>
      <c r="R11" s="5"/>
      <c r="S11" s="51">
        <f t="shared" si="3"/>
        <v>7962</v>
      </c>
      <c r="U11" s="122">
        <f t="shared" si="0"/>
        <v>0</v>
      </c>
      <c r="W11" s="122">
        <v>19000</v>
      </c>
    </row>
    <row r="12" spans="1:23" x14ac:dyDescent="0.25">
      <c r="A12" s="58"/>
      <c r="C12" s="12"/>
      <c r="G12" s="58"/>
      <c r="H12" s="58"/>
      <c r="I12" s="58"/>
      <c r="J12" s="64"/>
      <c r="K12" s="61"/>
      <c r="L12" s="61"/>
      <c r="M12" s="63"/>
      <c r="N12" s="63"/>
      <c r="O12" s="61"/>
      <c r="P12" s="76"/>
      <c r="Q12" s="123"/>
      <c r="R12" s="5"/>
      <c r="S12" s="43"/>
      <c r="U12" s="123">
        <f t="shared" si="0"/>
        <v>0</v>
      </c>
      <c r="W12" s="123"/>
    </row>
    <row r="13" spans="1:23" x14ac:dyDescent="0.25">
      <c r="A13" s="54">
        <v>802</v>
      </c>
      <c r="C13" s="14"/>
      <c r="D13" s="15"/>
      <c r="E13" s="15"/>
      <c r="F13" s="15" t="s">
        <v>17</v>
      </c>
      <c r="G13" s="54">
        <v>500</v>
      </c>
      <c r="H13" s="54">
        <v>392</v>
      </c>
      <c r="I13" s="65"/>
      <c r="J13" s="54"/>
      <c r="K13" s="54">
        <f t="shared" si="1"/>
        <v>392</v>
      </c>
      <c r="L13" s="54"/>
      <c r="M13" s="54">
        <f t="shared" si="2"/>
        <v>392</v>
      </c>
      <c r="N13" s="54"/>
      <c r="O13" s="54">
        <v>500</v>
      </c>
      <c r="P13" s="76"/>
      <c r="Q13" s="122">
        <f>G13-M13</f>
        <v>108</v>
      </c>
      <c r="R13" s="5"/>
      <c r="S13" s="51">
        <f t="shared" si="3"/>
        <v>108</v>
      </c>
      <c r="U13" s="122">
        <f t="shared" si="0"/>
        <v>0</v>
      </c>
      <c r="W13" s="122">
        <v>500</v>
      </c>
    </row>
    <row r="14" spans="1:23" x14ac:dyDescent="0.25">
      <c r="A14" s="58"/>
      <c r="C14" s="12"/>
      <c r="G14" s="58"/>
      <c r="H14" s="58"/>
      <c r="I14" s="58"/>
      <c r="J14" s="58"/>
      <c r="K14" s="58"/>
      <c r="L14" s="58"/>
      <c r="M14" s="58"/>
      <c r="N14" s="58"/>
      <c r="O14" s="58"/>
      <c r="P14" s="76"/>
      <c r="Q14" s="123"/>
      <c r="R14" s="5"/>
      <c r="S14" s="43"/>
      <c r="U14" s="123">
        <f t="shared" si="0"/>
        <v>0</v>
      </c>
      <c r="W14" s="123"/>
    </row>
    <row r="15" spans="1:23" x14ac:dyDescent="0.25">
      <c r="A15" s="54">
        <v>501</v>
      </c>
      <c r="C15" s="14"/>
      <c r="D15" s="15"/>
      <c r="E15" s="15"/>
      <c r="F15" s="15" t="s">
        <v>18</v>
      </c>
      <c r="G15" s="54">
        <v>520</v>
      </c>
      <c r="H15" s="54">
        <v>2994</v>
      </c>
      <c r="I15" s="54"/>
      <c r="J15" s="54"/>
      <c r="K15" s="54">
        <f>SUM(H15:J15)</f>
        <v>2994</v>
      </c>
      <c r="L15" s="54"/>
      <c r="M15" s="54">
        <v>0</v>
      </c>
      <c r="N15" s="54"/>
      <c r="O15" s="54">
        <v>2994</v>
      </c>
      <c r="P15" s="76"/>
      <c r="Q15" s="122">
        <f>G15-M15</f>
        <v>520</v>
      </c>
      <c r="R15" s="5"/>
      <c r="S15" s="51">
        <f t="shared" si="3"/>
        <v>2994</v>
      </c>
      <c r="U15" s="122">
        <f t="shared" si="0"/>
        <v>-2474</v>
      </c>
      <c r="W15" s="122">
        <v>3100</v>
      </c>
    </row>
    <row r="16" spans="1:23" x14ac:dyDescent="0.25">
      <c r="A16" s="58"/>
      <c r="C16" s="12"/>
      <c r="G16" s="58"/>
      <c r="H16" s="58"/>
      <c r="I16" s="58"/>
      <c r="J16" s="58"/>
      <c r="K16" s="58"/>
      <c r="L16" s="58"/>
      <c r="M16" s="58"/>
      <c r="N16" s="58"/>
      <c r="O16" s="58"/>
      <c r="P16" s="76"/>
      <c r="Q16" s="123"/>
      <c r="R16" s="5"/>
      <c r="S16" s="43"/>
      <c r="U16" s="123">
        <f t="shared" si="0"/>
        <v>0</v>
      </c>
      <c r="W16" s="123"/>
    </row>
    <row r="17" spans="1:23" x14ac:dyDescent="0.25">
      <c r="A17" s="54">
        <v>169</v>
      </c>
      <c r="C17" s="14"/>
      <c r="D17" s="15"/>
      <c r="E17" s="15"/>
      <c r="F17" s="15" t="s">
        <v>19</v>
      </c>
      <c r="G17" s="54">
        <v>160</v>
      </c>
      <c r="H17" s="54">
        <v>334</v>
      </c>
      <c r="I17" s="54"/>
      <c r="J17" s="54"/>
      <c r="K17" s="54">
        <f t="shared" si="1"/>
        <v>334</v>
      </c>
      <c r="L17" s="54"/>
      <c r="M17" s="54">
        <f t="shared" si="2"/>
        <v>334</v>
      </c>
      <c r="N17" s="54"/>
      <c r="O17" s="54">
        <v>334</v>
      </c>
      <c r="P17" s="76"/>
      <c r="Q17" s="122">
        <f>G17-M17</f>
        <v>-174</v>
      </c>
      <c r="R17" s="5"/>
      <c r="S17" s="51">
        <f t="shared" si="3"/>
        <v>0</v>
      </c>
      <c r="U17" s="122">
        <f t="shared" si="0"/>
        <v>-174</v>
      </c>
      <c r="W17" s="122">
        <v>400</v>
      </c>
    </row>
    <row r="18" spans="1:23" x14ac:dyDescent="0.25">
      <c r="A18" s="58"/>
      <c r="C18" s="12"/>
      <c r="G18" s="58"/>
      <c r="H18" s="58"/>
      <c r="I18" s="58"/>
      <c r="J18" s="58"/>
      <c r="K18" s="58"/>
      <c r="L18" s="58"/>
      <c r="M18" s="58"/>
      <c r="N18" s="58"/>
      <c r="O18" s="58"/>
      <c r="P18" s="76"/>
      <c r="Q18" s="123"/>
      <c r="R18" s="5"/>
      <c r="S18" s="43"/>
      <c r="U18" s="123">
        <f t="shared" si="0"/>
        <v>0</v>
      </c>
      <c r="W18" s="123"/>
    </row>
    <row r="19" spans="1:23" x14ac:dyDescent="0.25">
      <c r="A19" s="54">
        <v>2194</v>
      </c>
      <c r="C19" s="14"/>
      <c r="D19" s="15"/>
      <c r="E19" s="15"/>
      <c r="F19" s="15" t="s">
        <v>20</v>
      </c>
      <c r="G19" s="54">
        <v>750</v>
      </c>
      <c r="H19" s="54">
        <v>-289</v>
      </c>
      <c r="I19" s="54"/>
      <c r="J19" s="54"/>
      <c r="K19" s="54">
        <f t="shared" si="1"/>
        <v>-289</v>
      </c>
      <c r="L19" s="54"/>
      <c r="M19" s="54">
        <f t="shared" si="2"/>
        <v>-289</v>
      </c>
      <c r="N19" s="54"/>
      <c r="O19" s="54">
        <v>750</v>
      </c>
      <c r="P19" s="76"/>
      <c r="Q19" s="122">
        <f>G19-M19</f>
        <v>1039</v>
      </c>
      <c r="R19" s="5"/>
      <c r="S19" s="51">
        <f t="shared" si="3"/>
        <v>1039</v>
      </c>
      <c r="U19" s="122">
        <f t="shared" si="0"/>
        <v>0</v>
      </c>
      <c r="W19" s="122">
        <v>750</v>
      </c>
    </row>
    <row r="20" spans="1:23" x14ac:dyDescent="0.25">
      <c r="A20" s="58"/>
      <c r="C20" s="12"/>
      <c r="G20" s="58"/>
      <c r="H20" s="58"/>
      <c r="I20" s="58"/>
      <c r="J20" s="58"/>
      <c r="K20" s="58"/>
      <c r="L20" s="58"/>
      <c r="M20" s="58"/>
      <c r="N20" s="58"/>
      <c r="O20" s="58"/>
      <c r="P20" s="76"/>
      <c r="Q20" s="123"/>
      <c r="R20" s="5"/>
      <c r="S20" s="43"/>
      <c r="U20" s="123">
        <f t="shared" si="0"/>
        <v>0</v>
      </c>
      <c r="W20" s="123"/>
    </row>
    <row r="21" spans="1:23" x14ac:dyDescent="0.25">
      <c r="A21" s="54">
        <v>236</v>
      </c>
      <c r="C21" s="14"/>
      <c r="D21" s="15"/>
      <c r="E21" s="15"/>
      <c r="F21" s="15" t="s">
        <v>21</v>
      </c>
      <c r="G21" s="54">
        <v>250</v>
      </c>
      <c r="H21" s="54"/>
      <c r="I21" s="54"/>
      <c r="J21" s="54"/>
      <c r="K21" s="54"/>
      <c r="L21" s="54"/>
      <c r="M21" s="54">
        <v>0</v>
      </c>
      <c r="N21" s="54"/>
      <c r="O21" s="54">
        <v>250</v>
      </c>
      <c r="P21" s="76"/>
      <c r="Q21" s="122">
        <f>G21-M21</f>
        <v>250</v>
      </c>
      <c r="R21" s="5"/>
      <c r="S21" s="51">
        <f t="shared" si="3"/>
        <v>250</v>
      </c>
      <c r="U21" s="122">
        <f t="shared" si="0"/>
        <v>0</v>
      </c>
      <c r="W21" s="122">
        <v>250</v>
      </c>
    </row>
    <row r="22" spans="1:23" x14ac:dyDescent="0.25">
      <c r="A22" s="58"/>
      <c r="C22" s="12"/>
      <c r="E22" t="s">
        <v>22</v>
      </c>
      <c r="G22" s="58"/>
      <c r="H22" s="58"/>
      <c r="I22" s="58"/>
      <c r="J22" s="58"/>
      <c r="K22" s="58"/>
      <c r="L22" s="58"/>
      <c r="M22" s="58"/>
      <c r="N22" s="58"/>
      <c r="O22" s="58"/>
      <c r="P22" s="76"/>
      <c r="Q22" s="123"/>
      <c r="R22" s="5"/>
      <c r="S22" s="43"/>
      <c r="U22" s="123">
        <f t="shared" si="0"/>
        <v>0</v>
      </c>
      <c r="W22" s="123"/>
    </row>
    <row r="23" spans="1:23" x14ac:dyDescent="0.25">
      <c r="A23" s="54">
        <v>4861</v>
      </c>
      <c r="C23" s="12"/>
      <c r="F23" t="s">
        <v>23</v>
      </c>
      <c r="G23" s="54">
        <v>4500</v>
      </c>
      <c r="H23" s="54">
        <v>16805</v>
      </c>
      <c r="I23" s="54"/>
      <c r="J23" s="54"/>
      <c r="K23" s="54">
        <f t="shared" si="1"/>
        <v>16805</v>
      </c>
      <c r="L23" s="54"/>
      <c r="M23" s="54">
        <f t="shared" si="2"/>
        <v>16805</v>
      </c>
      <c r="N23" s="54"/>
      <c r="O23" s="54">
        <v>16805</v>
      </c>
      <c r="P23" s="76"/>
      <c r="Q23" s="122">
        <f>G23-M23</f>
        <v>-12305</v>
      </c>
      <c r="R23" s="5"/>
      <c r="S23" s="51">
        <f t="shared" si="3"/>
        <v>0</v>
      </c>
      <c r="U23" s="122">
        <f t="shared" si="0"/>
        <v>-12305</v>
      </c>
      <c r="W23" s="122">
        <v>6000</v>
      </c>
    </row>
    <row r="24" spans="1:23" x14ac:dyDescent="0.25">
      <c r="A24" s="58"/>
      <c r="C24" s="21"/>
      <c r="D24" s="10"/>
      <c r="E24" s="10"/>
      <c r="F24" s="10"/>
      <c r="G24" s="58"/>
      <c r="H24" s="58"/>
      <c r="I24" s="58"/>
      <c r="J24" s="58"/>
      <c r="K24" s="58"/>
      <c r="L24" s="58"/>
      <c r="M24" s="58"/>
      <c r="N24" s="58"/>
      <c r="O24" s="58"/>
      <c r="P24" s="76"/>
      <c r="Q24" s="123"/>
      <c r="R24" s="5"/>
      <c r="S24" s="43"/>
      <c r="U24" s="123">
        <f t="shared" si="0"/>
        <v>0</v>
      </c>
      <c r="W24" s="123"/>
    </row>
    <row r="25" spans="1:23" x14ac:dyDescent="0.25">
      <c r="A25" s="54">
        <v>2000</v>
      </c>
      <c r="C25" s="14"/>
      <c r="D25" s="15"/>
      <c r="E25" s="15"/>
      <c r="F25" s="15" t="s">
        <v>24</v>
      </c>
      <c r="G25" s="54">
        <v>2000</v>
      </c>
      <c r="H25" s="54"/>
      <c r="I25" s="54"/>
      <c r="J25" s="54"/>
      <c r="K25" s="54"/>
      <c r="L25" s="54"/>
      <c r="M25" s="54">
        <f t="shared" si="2"/>
        <v>0</v>
      </c>
      <c r="N25" s="54"/>
      <c r="O25" s="54">
        <v>3100</v>
      </c>
      <c r="P25" s="76"/>
      <c r="Q25" s="122">
        <f>G25-M25</f>
        <v>2000</v>
      </c>
      <c r="R25" s="5"/>
      <c r="S25" s="51">
        <f t="shared" si="3"/>
        <v>3100</v>
      </c>
      <c r="U25" s="122">
        <f t="shared" si="0"/>
        <v>-1100</v>
      </c>
      <c r="W25" s="122">
        <v>2000</v>
      </c>
    </row>
    <row r="26" spans="1:23" x14ac:dyDescent="0.25">
      <c r="A26" s="58"/>
      <c r="C26" s="12"/>
      <c r="E26" t="s">
        <v>8</v>
      </c>
      <c r="G26" s="58"/>
      <c r="H26" s="58"/>
      <c r="I26" s="58"/>
      <c r="J26" s="58"/>
      <c r="K26" s="58"/>
      <c r="L26" s="58"/>
      <c r="M26" s="58"/>
      <c r="N26" s="58"/>
      <c r="O26" s="58"/>
      <c r="P26" s="76"/>
      <c r="Q26" s="123"/>
      <c r="R26" s="5"/>
      <c r="S26" s="43"/>
      <c r="U26" s="123">
        <f t="shared" si="0"/>
        <v>0</v>
      </c>
      <c r="W26" s="123"/>
    </row>
    <row r="27" spans="1:23" x14ac:dyDescent="0.25">
      <c r="A27" s="54">
        <v>2977</v>
      </c>
      <c r="C27" s="12"/>
      <c r="F27" t="s">
        <v>25</v>
      </c>
      <c r="G27" s="54">
        <v>2700</v>
      </c>
      <c r="H27" s="170">
        <v>5115</v>
      </c>
      <c r="I27" s="54"/>
      <c r="J27" s="54"/>
      <c r="K27" s="54">
        <f t="shared" si="1"/>
        <v>5115</v>
      </c>
      <c r="L27" s="54"/>
      <c r="M27" s="54">
        <f t="shared" si="2"/>
        <v>5115</v>
      </c>
      <c r="N27" s="54"/>
      <c r="O27" s="202">
        <v>5115</v>
      </c>
      <c r="P27" s="76"/>
      <c r="Q27" s="122">
        <f>G27-M27</f>
        <v>-2415</v>
      </c>
      <c r="R27" s="5"/>
      <c r="S27" s="51">
        <f t="shared" si="3"/>
        <v>0</v>
      </c>
      <c r="U27" s="122">
        <f t="shared" si="0"/>
        <v>-2415</v>
      </c>
      <c r="W27" s="122">
        <v>5500</v>
      </c>
    </row>
    <row r="28" spans="1:23" x14ac:dyDescent="0.25">
      <c r="A28" s="58"/>
      <c r="C28" s="21"/>
      <c r="D28" s="10"/>
      <c r="E28" s="10"/>
      <c r="F28" s="10"/>
      <c r="G28" s="58"/>
      <c r="H28" s="58"/>
      <c r="I28" s="58"/>
      <c r="J28" s="58"/>
      <c r="K28" s="58"/>
      <c r="L28" s="58"/>
      <c r="M28" s="58"/>
      <c r="N28" s="58"/>
      <c r="O28" s="58"/>
      <c r="P28" s="76"/>
      <c r="Q28" s="123"/>
      <c r="R28" s="5"/>
      <c r="S28" s="43"/>
      <c r="U28" s="123">
        <f t="shared" si="0"/>
        <v>0</v>
      </c>
      <c r="W28" s="123"/>
    </row>
    <row r="29" spans="1:23" x14ac:dyDescent="0.25">
      <c r="A29" s="54"/>
      <c r="C29" s="14"/>
      <c r="D29" s="15"/>
      <c r="E29" s="15"/>
      <c r="F29" s="26" t="s">
        <v>26</v>
      </c>
      <c r="G29" s="54">
        <v>1000</v>
      </c>
      <c r="H29" s="54"/>
      <c r="I29" s="54"/>
      <c r="J29" s="54"/>
      <c r="K29" s="54"/>
      <c r="L29" s="54"/>
      <c r="M29" s="54">
        <v>0</v>
      </c>
      <c r="N29" s="54"/>
      <c r="O29" s="54">
        <v>1000</v>
      </c>
      <c r="P29" s="76"/>
      <c r="Q29" s="123">
        <f t="shared" ref="Q29:Q34" si="4">G29-M29</f>
        <v>1000</v>
      </c>
      <c r="R29" s="5"/>
      <c r="S29" s="43">
        <f t="shared" si="3"/>
        <v>1000</v>
      </c>
      <c r="U29" s="123">
        <f t="shared" si="0"/>
        <v>0</v>
      </c>
      <c r="W29" s="123">
        <v>1000</v>
      </c>
    </row>
    <row r="30" spans="1:23" x14ac:dyDescent="0.25">
      <c r="A30" s="54">
        <v>4880</v>
      </c>
      <c r="C30" s="14"/>
      <c r="D30" s="15"/>
      <c r="E30" s="15"/>
      <c r="F30" s="15" t="s">
        <v>27</v>
      </c>
      <c r="G30" s="54">
        <v>4000</v>
      </c>
      <c r="H30" s="54">
        <v>2540</v>
      </c>
      <c r="I30" s="54"/>
      <c r="J30" s="54"/>
      <c r="K30" s="62">
        <f t="shared" si="1"/>
        <v>2540</v>
      </c>
      <c r="L30" s="62"/>
      <c r="M30" s="62">
        <f t="shared" si="2"/>
        <v>2540</v>
      </c>
      <c r="N30" s="62"/>
      <c r="O30" s="62">
        <v>4000</v>
      </c>
      <c r="P30" s="76"/>
      <c r="Q30" s="122">
        <f t="shared" si="4"/>
        <v>1460</v>
      </c>
      <c r="R30" s="5"/>
      <c r="S30" s="51">
        <f t="shared" si="3"/>
        <v>1460</v>
      </c>
      <c r="U30" s="122">
        <f t="shared" si="0"/>
        <v>0</v>
      </c>
      <c r="W30" s="122">
        <v>4000</v>
      </c>
    </row>
    <row r="31" spans="1:23" x14ac:dyDescent="0.25">
      <c r="A31" s="206">
        <v>0</v>
      </c>
      <c r="C31" s="14"/>
      <c r="D31" s="15"/>
      <c r="E31" s="15"/>
      <c r="F31" s="15" t="s">
        <v>28</v>
      </c>
      <c r="G31" s="54">
        <v>600</v>
      </c>
      <c r="H31" s="54">
        <v>720</v>
      </c>
      <c r="I31" s="54"/>
      <c r="J31" s="54"/>
      <c r="K31" s="62">
        <f t="shared" si="1"/>
        <v>720</v>
      </c>
      <c r="L31" s="62"/>
      <c r="M31" s="62">
        <f t="shared" si="2"/>
        <v>720</v>
      </c>
      <c r="N31" s="62"/>
      <c r="O31" s="62">
        <v>720</v>
      </c>
      <c r="P31" s="76"/>
      <c r="Q31" s="112">
        <f t="shared" si="4"/>
        <v>-120</v>
      </c>
      <c r="R31" s="5"/>
      <c r="S31" s="44">
        <f t="shared" si="3"/>
        <v>0</v>
      </c>
      <c r="U31" s="112">
        <f t="shared" si="0"/>
        <v>-120</v>
      </c>
      <c r="W31" s="112">
        <v>720</v>
      </c>
    </row>
    <row r="32" spans="1:23" x14ac:dyDescent="0.25">
      <c r="A32" s="54">
        <v>777</v>
      </c>
      <c r="C32" s="14"/>
      <c r="D32" s="15"/>
      <c r="E32" s="15"/>
      <c r="F32" s="15" t="s">
        <v>9</v>
      </c>
      <c r="G32" s="54"/>
      <c r="H32" s="54">
        <v>285</v>
      </c>
      <c r="I32" s="54"/>
      <c r="J32" s="54"/>
      <c r="K32" s="62">
        <f t="shared" si="1"/>
        <v>285</v>
      </c>
      <c r="L32" s="200" t="s">
        <v>106</v>
      </c>
      <c r="M32" s="201"/>
      <c r="N32" s="201">
        <v>2500</v>
      </c>
      <c r="O32" s="62">
        <v>2500</v>
      </c>
      <c r="P32" s="76"/>
      <c r="Q32" s="112">
        <f t="shared" si="4"/>
        <v>0</v>
      </c>
      <c r="R32" s="5"/>
      <c r="S32" s="44">
        <f t="shared" si="3"/>
        <v>2500</v>
      </c>
      <c r="U32" s="112">
        <f t="shared" si="0"/>
        <v>-2500</v>
      </c>
      <c r="W32" s="112"/>
    </row>
    <row r="33" spans="1:23" x14ac:dyDescent="0.25">
      <c r="A33" s="54">
        <v>2100</v>
      </c>
      <c r="C33" s="14"/>
      <c r="D33" s="15"/>
      <c r="E33" s="15"/>
      <c r="F33" s="15" t="s">
        <v>29</v>
      </c>
      <c r="G33" s="62">
        <v>1100</v>
      </c>
      <c r="H33" s="62"/>
      <c r="I33" s="62"/>
      <c r="J33" s="62"/>
      <c r="K33" s="62"/>
      <c r="L33" s="62"/>
      <c r="M33" s="62"/>
      <c r="N33" s="62"/>
      <c r="O33" s="62">
        <v>1100</v>
      </c>
      <c r="P33" s="76"/>
      <c r="Q33" s="122">
        <f t="shared" si="4"/>
        <v>1100</v>
      </c>
      <c r="R33" s="5"/>
      <c r="S33" s="44">
        <f t="shared" si="3"/>
        <v>1100</v>
      </c>
      <c r="U33" s="112">
        <f t="shared" si="0"/>
        <v>0</v>
      </c>
      <c r="W33" s="112">
        <v>1100</v>
      </c>
    </row>
    <row r="34" spans="1:23" x14ac:dyDescent="0.25">
      <c r="A34" s="55">
        <f>SUM(A9:A33)</f>
        <v>146159</v>
      </c>
      <c r="C34" s="9"/>
      <c r="D34" s="105"/>
      <c r="E34" s="105"/>
      <c r="F34" s="105" t="s">
        <v>10</v>
      </c>
      <c r="G34" s="55">
        <f t="shared" ref="G34:O34" si="5">SUM(G9:G33)</f>
        <v>169416</v>
      </c>
      <c r="H34" s="55">
        <f t="shared" si="5"/>
        <v>135730</v>
      </c>
      <c r="I34" s="82"/>
      <c r="J34" s="82"/>
      <c r="K34" s="55">
        <f t="shared" si="5"/>
        <v>135730</v>
      </c>
      <c r="L34" s="55">
        <f t="shared" si="5"/>
        <v>0</v>
      </c>
      <c r="M34" s="55">
        <f t="shared" si="2"/>
        <v>135730</v>
      </c>
      <c r="N34" s="55"/>
      <c r="O34" s="55">
        <f t="shared" si="5"/>
        <v>183550</v>
      </c>
      <c r="P34" s="76"/>
      <c r="Q34" s="29">
        <f t="shared" si="4"/>
        <v>33686</v>
      </c>
      <c r="R34" s="5"/>
      <c r="S34" s="30">
        <f t="shared" si="3"/>
        <v>47820</v>
      </c>
      <c r="U34" s="142">
        <f t="shared" si="0"/>
        <v>-14134</v>
      </c>
      <c r="W34" s="142">
        <f>SUM(W7:W33)</f>
        <v>192042</v>
      </c>
    </row>
    <row r="35" spans="1:23" x14ac:dyDescent="0.25">
      <c r="A35" s="58"/>
      <c r="C35" s="40"/>
      <c r="D35" s="33" t="s">
        <v>30</v>
      </c>
      <c r="E35" s="33"/>
      <c r="F35" s="52"/>
      <c r="G35" s="64"/>
      <c r="M35" s="58">
        <f t="shared" si="2"/>
        <v>0</v>
      </c>
      <c r="N35" s="58"/>
      <c r="O35" s="58"/>
      <c r="P35" s="76"/>
      <c r="Q35" s="123"/>
      <c r="R35" s="5"/>
      <c r="S35" s="43">
        <f t="shared" si="3"/>
        <v>0</v>
      </c>
      <c r="U35" s="123">
        <f t="shared" si="0"/>
        <v>0</v>
      </c>
      <c r="W35" s="123"/>
    </row>
    <row r="36" spans="1:23" x14ac:dyDescent="0.25">
      <c r="A36" s="54">
        <v>-50</v>
      </c>
      <c r="C36" s="40"/>
      <c r="D36" s="33"/>
      <c r="E36" s="33"/>
      <c r="F36" s="52" t="s">
        <v>31</v>
      </c>
      <c r="G36" s="88">
        <v>-58</v>
      </c>
      <c r="H36" s="62">
        <v>-50</v>
      </c>
      <c r="I36" s="62"/>
      <c r="J36" s="62"/>
      <c r="K36" s="62">
        <f>H36+I36+J36</f>
        <v>-50</v>
      </c>
      <c r="L36" s="62"/>
      <c r="M36" s="62">
        <f t="shared" si="2"/>
        <v>-50</v>
      </c>
      <c r="N36" s="62"/>
      <c r="O36" s="62">
        <v>-558</v>
      </c>
      <c r="P36" s="76"/>
      <c r="Q36" s="112">
        <f>G36-M36</f>
        <v>-8</v>
      </c>
      <c r="R36" s="31"/>
      <c r="S36" s="44">
        <f t="shared" si="3"/>
        <v>-508</v>
      </c>
      <c r="T36" s="31"/>
      <c r="U36" s="112">
        <f t="shared" si="0"/>
        <v>500</v>
      </c>
      <c r="V36" s="31"/>
      <c r="W36" s="112">
        <v>-500</v>
      </c>
    </row>
    <row r="37" spans="1:23" x14ac:dyDescent="0.25">
      <c r="A37" s="62">
        <v>-500</v>
      </c>
      <c r="C37" s="40"/>
      <c r="D37" s="33"/>
      <c r="E37" s="33"/>
      <c r="F37" s="52" t="s">
        <v>32</v>
      </c>
      <c r="G37" s="88">
        <v>-500</v>
      </c>
      <c r="H37" s="62">
        <v>-500</v>
      </c>
      <c r="I37" s="62"/>
      <c r="J37" s="62"/>
      <c r="K37" s="62">
        <f>H37+I37+J37</f>
        <v>-500</v>
      </c>
      <c r="L37" s="62"/>
      <c r="M37" s="62">
        <f t="shared" si="2"/>
        <v>-500</v>
      </c>
      <c r="N37" s="62"/>
      <c r="O37" s="62">
        <v>-500</v>
      </c>
      <c r="P37" s="76"/>
      <c r="Q37" s="112"/>
      <c r="R37" s="31"/>
      <c r="S37" s="44"/>
      <c r="T37" s="31"/>
      <c r="U37" s="112"/>
      <c r="V37" s="31"/>
      <c r="W37" s="112">
        <v>-500</v>
      </c>
    </row>
    <row r="38" spans="1:23" x14ac:dyDescent="0.25">
      <c r="A38" s="202">
        <v>-6268</v>
      </c>
      <c r="C38" s="14"/>
      <c r="D38" s="15"/>
      <c r="E38" s="15"/>
      <c r="F38" s="50" t="s">
        <v>33</v>
      </c>
      <c r="G38" s="88">
        <v>0</v>
      </c>
      <c r="H38" s="62">
        <v>-1567</v>
      </c>
      <c r="I38" s="62"/>
      <c r="J38" s="62"/>
      <c r="K38" s="62">
        <f>H38+I38+J38</f>
        <v>-1567</v>
      </c>
      <c r="L38" s="62"/>
      <c r="M38" s="62"/>
      <c r="N38" s="62"/>
      <c r="O38" s="62">
        <v>-1567</v>
      </c>
      <c r="P38" s="76"/>
      <c r="Q38" s="112">
        <f>G38-M38</f>
        <v>0</v>
      </c>
      <c r="R38" s="31"/>
      <c r="S38" s="44">
        <f t="shared" si="3"/>
        <v>-1567</v>
      </c>
      <c r="T38" s="31"/>
      <c r="U38" s="112">
        <f t="shared" si="0"/>
        <v>1567</v>
      </c>
      <c r="V38" s="31"/>
      <c r="W38" s="112">
        <v>-1600</v>
      </c>
    </row>
    <row r="39" spans="1:23" x14ac:dyDescent="0.25">
      <c r="A39" s="55">
        <f>SUM(A36:A38)</f>
        <v>-6818</v>
      </c>
      <c r="C39" s="23"/>
      <c r="D39" s="35"/>
      <c r="E39" s="35"/>
      <c r="F39" s="35" t="s">
        <v>34</v>
      </c>
      <c r="G39" s="55">
        <f t="shared" ref="G39:O39" si="6">SUM(G36:G38)</f>
        <v>-558</v>
      </c>
      <c r="H39" s="55">
        <f t="shared" si="6"/>
        <v>-2117</v>
      </c>
      <c r="I39" s="55">
        <f>SUM(I36:I38)</f>
        <v>0</v>
      </c>
      <c r="J39" s="55">
        <f>SUM(J36:J38)</f>
        <v>0</v>
      </c>
      <c r="K39" s="55">
        <f>SUM(K36:K38)</f>
        <v>-2117</v>
      </c>
      <c r="L39" s="55">
        <f>SUM(L36:L38)</f>
        <v>0</v>
      </c>
      <c r="M39" s="55">
        <f t="shared" si="2"/>
        <v>-2117</v>
      </c>
      <c r="N39" s="55"/>
      <c r="O39" s="55">
        <f t="shared" si="6"/>
        <v>-2625</v>
      </c>
      <c r="P39" s="76"/>
      <c r="Q39" s="29">
        <f>G39-M39</f>
        <v>1559</v>
      </c>
      <c r="R39" s="31"/>
      <c r="S39" s="205">
        <f t="shared" si="3"/>
        <v>-508</v>
      </c>
      <c r="T39" s="31"/>
      <c r="U39" s="142">
        <f t="shared" si="0"/>
        <v>2067</v>
      </c>
      <c r="V39" s="199"/>
      <c r="W39" s="142">
        <f>SUM(W36:W38)</f>
        <v>-2600</v>
      </c>
    </row>
    <row r="40" spans="1:23" ht="15.75" thickBot="1" x14ac:dyDescent="0.3">
      <c r="A40" s="91">
        <f>SUM(A34+A39)</f>
        <v>139341</v>
      </c>
      <c r="B40" s="59"/>
      <c r="C40" s="93"/>
      <c r="D40" s="94"/>
      <c r="E40" s="94"/>
      <c r="F40" s="95" t="s">
        <v>12</v>
      </c>
      <c r="G40" s="91">
        <f t="shared" ref="G40:O40" si="7">SUM(G34+G39)</f>
        <v>168858</v>
      </c>
      <c r="H40" s="91">
        <f t="shared" si="7"/>
        <v>133613</v>
      </c>
      <c r="I40" s="91">
        <f>SUM(I34+I39)</f>
        <v>0</v>
      </c>
      <c r="J40" s="91">
        <f>SUM(J34+J39)</f>
        <v>0</v>
      </c>
      <c r="K40" s="91">
        <f>SUM(K34+K39)</f>
        <v>133613</v>
      </c>
      <c r="L40" s="91">
        <f>SUM(L34+L39)</f>
        <v>0</v>
      </c>
      <c r="M40" s="91">
        <f t="shared" si="2"/>
        <v>133613</v>
      </c>
      <c r="N40" s="91">
        <f>SUM(N6:N39)</f>
        <v>2500</v>
      </c>
      <c r="O40" s="91">
        <f t="shared" si="7"/>
        <v>180925</v>
      </c>
      <c r="P40" s="76"/>
      <c r="Q40" s="132">
        <f>G40-M40</f>
        <v>35245</v>
      </c>
      <c r="R40" s="5"/>
      <c r="S40" s="203">
        <f t="shared" si="3"/>
        <v>47312</v>
      </c>
      <c r="U40" s="204">
        <f t="shared" si="0"/>
        <v>-12067</v>
      </c>
      <c r="W40" s="204">
        <f>W34+W39</f>
        <v>189442</v>
      </c>
    </row>
    <row r="41" spans="1:23" ht="15.75" thickTop="1" x14ac:dyDescent="0.25">
      <c r="B41" s="59"/>
      <c r="C41" s="59"/>
      <c r="D41" s="59"/>
      <c r="E41" s="59"/>
      <c r="F41" s="59"/>
      <c r="Q41" s="79"/>
      <c r="S41" s="41"/>
      <c r="U41" s="79"/>
      <c r="W41" s="79"/>
    </row>
    <row r="42" spans="1:23" x14ac:dyDescent="0.25">
      <c r="B42" s="59"/>
      <c r="C42" s="59"/>
      <c r="D42" s="59"/>
      <c r="E42" s="59"/>
      <c r="F42" s="59"/>
      <c r="Q42" s="79"/>
      <c r="S42" s="41"/>
      <c r="U42" s="79"/>
      <c r="W42" s="79"/>
    </row>
    <row r="43" spans="1:23" x14ac:dyDescent="0.25">
      <c r="C43" s="32"/>
      <c r="H43" s="59" t="s">
        <v>66</v>
      </c>
      <c r="I43" s="59" t="s">
        <v>67</v>
      </c>
      <c r="J43" s="59" t="s">
        <v>68</v>
      </c>
      <c r="K43" s="72" t="s">
        <v>69</v>
      </c>
      <c r="L43" s="59" t="s">
        <v>74</v>
      </c>
      <c r="M43" s="59" t="s">
        <v>75</v>
      </c>
      <c r="Q43" s="75" t="s">
        <v>79</v>
      </c>
      <c r="R43" s="75"/>
      <c r="S43" s="77" t="s">
        <v>79</v>
      </c>
      <c r="U43" s="15"/>
      <c r="W43" s="15"/>
    </row>
    <row r="44" spans="1:23" x14ac:dyDescent="0.25">
      <c r="A44" s="60" t="s">
        <v>0</v>
      </c>
      <c r="C44" s="2"/>
      <c r="D44" s="3"/>
      <c r="E44" s="3"/>
      <c r="F44" s="3"/>
      <c r="G44" s="81" t="s">
        <v>89</v>
      </c>
      <c r="H44" s="81" t="s">
        <v>90</v>
      </c>
      <c r="I44" s="81"/>
      <c r="J44" s="81" t="s">
        <v>65</v>
      </c>
      <c r="K44" s="59" t="s">
        <v>95</v>
      </c>
      <c r="L44" s="81" t="s">
        <v>71</v>
      </c>
      <c r="M44" s="81" t="s">
        <v>76</v>
      </c>
      <c r="N44" s="81" t="s">
        <v>98</v>
      </c>
      <c r="O44" s="81" t="s">
        <v>89</v>
      </c>
      <c r="P44" s="76"/>
      <c r="Q44" s="113" t="s">
        <v>89</v>
      </c>
      <c r="R44" s="114"/>
      <c r="S44" s="60" t="s">
        <v>89</v>
      </c>
      <c r="U44" s="76"/>
      <c r="W44" s="152" t="s">
        <v>105</v>
      </c>
    </row>
    <row r="45" spans="1:23" x14ac:dyDescent="0.25">
      <c r="A45" s="58"/>
      <c r="C45" s="4"/>
      <c r="D45" s="1"/>
      <c r="E45" s="1"/>
      <c r="F45" s="1"/>
      <c r="G45" s="58"/>
      <c r="H45" s="58" t="s">
        <v>1</v>
      </c>
      <c r="I45" s="58" t="s">
        <v>63</v>
      </c>
      <c r="J45" s="58" t="s">
        <v>63</v>
      </c>
      <c r="K45" s="58"/>
      <c r="L45" s="58" t="s">
        <v>72</v>
      </c>
      <c r="M45" s="58"/>
      <c r="N45" s="58" t="s">
        <v>99</v>
      </c>
      <c r="O45" s="58" t="s">
        <v>2</v>
      </c>
      <c r="P45" s="76"/>
      <c r="Q45" s="114" t="s">
        <v>80</v>
      </c>
      <c r="R45" s="114"/>
      <c r="S45" s="114" t="s">
        <v>82</v>
      </c>
      <c r="U45" s="76" t="s">
        <v>87</v>
      </c>
      <c r="W45" s="58"/>
    </row>
    <row r="46" spans="1:23" x14ac:dyDescent="0.25">
      <c r="A46" s="54" t="s">
        <v>1</v>
      </c>
      <c r="C46" s="7"/>
      <c r="D46" s="8"/>
      <c r="E46" s="8"/>
      <c r="F46" s="8"/>
      <c r="G46" s="54" t="s">
        <v>3</v>
      </c>
      <c r="H46" s="54" t="s">
        <v>101</v>
      </c>
      <c r="I46" s="54" t="s">
        <v>64</v>
      </c>
      <c r="J46" s="54"/>
      <c r="K46" s="54"/>
      <c r="L46" s="54" t="s">
        <v>73</v>
      </c>
      <c r="M46" s="54"/>
      <c r="N46" s="54" t="s">
        <v>100</v>
      </c>
      <c r="O46" s="54" t="s">
        <v>4</v>
      </c>
      <c r="P46" s="76"/>
      <c r="Q46" s="24" t="s">
        <v>81</v>
      </c>
      <c r="R46" s="114"/>
      <c r="S46" s="24" t="s">
        <v>83</v>
      </c>
      <c r="U46" s="108" t="s">
        <v>88</v>
      </c>
      <c r="W46" s="54" t="s">
        <v>3</v>
      </c>
    </row>
    <row r="47" spans="1:23" x14ac:dyDescent="0.25">
      <c r="A47" s="61" t="s">
        <v>5</v>
      </c>
      <c r="C47" s="9" t="s">
        <v>35</v>
      </c>
      <c r="D47" s="10"/>
      <c r="E47" s="10"/>
      <c r="F47" s="10"/>
      <c r="G47" s="58" t="s">
        <v>5</v>
      </c>
      <c r="H47" s="58" t="s">
        <v>5</v>
      </c>
      <c r="I47" s="58" t="s">
        <v>5</v>
      </c>
      <c r="J47" s="58" t="s">
        <v>5</v>
      </c>
      <c r="K47" s="61" t="s">
        <v>5</v>
      </c>
      <c r="L47" s="61" t="s">
        <v>5</v>
      </c>
      <c r="M47" s="61" t="s">
        <v>5</v>
      </c>
      <c r="N47" s="58" t="s">
        <v>5</v>
      </c>
      <c r="O47" s="64" t="s">
        <v>5</v>
      </c>
      <c r="P47" s="76"/>
      <c r="Q47" s="25" t="s">
        <v>5</v>
      </c>
      <c r="R47" s="18"/>
      <c r="S47" s="71" t="s">
        <v>5</v>
      </c>
      <c r="U47" s="76" t="s">
        <v>96</v>
      </c>
      <c r="W47" s="27" t="s">
        <v>5</v>
      </c>
    </row>
    <row r="48" spans="1:23" x14ac:dyDescent="0.25">
      <c r="A48" s="58"/>
      <c r="C48" s="22"/>
      <c r="D48" t="s">
        <v>6</v>
      </c>
      <c r="G48" s="58"/>
      <c r="H48" s="58"/>
      <c r="I48" s="58"/>
      <c r="J48" s="58"/>
      <c r="K48" s="58"/>
      <c r="L48" s="58"/>
      <c r="M48" s="58"/>
      <c r="N48" s="64"/>
      <c r="O48" s="64"/>
      <c r="P48" s="76"/>
      <c r="Q48" s="80"/>
      <c r="R48" s="18"/>
      <c r="S48" s="43"/>
      <c r="U48" s="123">
        <f t="shared" ref="U48:W113" si="8">G48-O48</f>
        <v>0</v>
      </c>
      <c r="W48" s="123"/>
    </row>
    <row r="49" spans="1:23" x14ac:dyDescent="0.25">
      <c r="A49" s="58"/>
      <c r="C49" s="22"/>
      <c r="E49" t="s">
        <v>7</v>
      </c>
      <c r="G49" s="58"/>
      <c r="H49" s="58"/>
      <c r="I49" s="58"/>
      <c r="J49" s="58"/>
      <c r="K49" s="58"/>
      <c r="L49" s="58"/>
      <c r="M49" s="58"/>
      <c r="N49" s="64"/>
      <c r="O49" s="64"/>
      <c r="P49" s="76"/>
      <c r="Q49" s="80"/>
      <c r="R49" s="18"/>
      <c r="S49" s="43"/>
      <c r="U49" s="123">
        <f t="shared" si="8"/>
        <v>0</v>
      </c>
      <c r="W49" s="123"/>
    </row>
    <row r="50" spans="1:23" x14ac:dyDescent="0.25">
      <c r="A50" s="54">
        <v>96205</v>
      </c>
      <c r="C50" s="23"/>
      <c r="D50" s="15"/>
      <c r="E50" s="15"/>
      <c r="F50" s="15" t="s">
        <v>13</v>
      </c>
      <c r="G50" s="54">
        <v>117080</v>
      </c>
      <c r="H50" s="54">
        <v>84753</v>
      </c>
      <c r="I50" s="54"/>
      <c r="J50" s="54"/>
      <c r="K50" s="54">
        <f t="shared" ref="K50:K66" si="9">H50+I50+J50</f>
        <v>84753</v>
      </c>
      <c r="L50" s="54"/>
      <c r="M50" s="54">
        <f t="shared" ref="M50:M73" si="10">SUM(K50:L50)</f>
        <v>84753</v>
      </c>
      <c r="N50" s="65"/>
      <c r="O50" s="65">
        <v>110927</v>
      </c>
      <c r="P50" s="76"/>
      <c r="Q50" s="122">
        <f>G50-M50</f>
        <v>32327</v>
      </c>
      <c r="R50" s="18"/>
      <c r="S50" s="51">
        <f t="shared" ref="S50:S113" si="11">O50-M50</f>
        <v>26174</v>
      </c>
      <c r="U50" s="122">
        <f t="shared" si="8"/>
        <v>6153</v>
      </c>
      <c r="W50" s="122">
        <v>130692</v>
      </c>
    </row>
    <row r="51" spans="1:23" x14ac:dyDescent="0.25">
      <c r="A51" s="58"/>
      <c r="C51" s="12"/>
      <c r="E51" t="s">
        <v>15</v>
      </c>
      <c r="G51" s="58"/>
      <c r="H51" s="58"/>
      <c r="I51" s="58"/>
      <c r="J51" s="58"/>
      <c r="K51" s="58"/>
      <c r="L51" s="58"/>
      <c r="M51" s="64"/>
      <c r="N51" s="64"/>
      <c r="O51" s="64"/>
      <c r="P51" s="76"/>
      <c r="Q51" s="80"/>
      <c r="R51" s="18"/>
      <c r="S51" s="43"/>
      <c r="U51" s="123">
        <f t="shared" si="8"/>
        <v>0</v>
      </c>
      <c r="W51" s="123"/>
    </row>
    <row r="52" spans="1:23" x14ac:dyDescent="0.25">
      <c r="A52" s="54">
        <v>686</v>
      </c>
      <c r="C52" s="14"/>
      <c r="D52" s="15"/>
      <c r="E52" s="15"/>
      <c r="F52" s="15" t="s">
        <v>17</v>
      </c>
      <c r="G52" s="54">
        <v>1050</v>
      </c>
      <c r="H52" s="54">
        <v>591</v>
      </c>
      <c r="I52" s="54"/>
      <c r="J52" s="54"/>
      <c r="K52" s="54">
        <f t="shared" si="9"/>
        <v>591</v>
      </c>
      <c r="L52" s="54"/>
      <c r="M52" s="65">
        <f t="shared" si="10"/>
        <v>591</v>
      </c>
      <c r="N52" s="65"/>
      <c r="O52" s="65">
        <v>1050</v>
      </c>
      <c r="P52" s="76"/>
      <c r="Q52" s="122">
        <f>G52-M52</f>
        <v>459</v>
      </c>
      <c r="R52" s="18"/>
      <c r="S52" s="51">
        <f t="shared" si="11"/>
        <v>459</v>
      </c>
      <c r="U52" s="122">
        <f t="shared" si="8"/>
        <v>0</v>
      </c>
      <c r="W52" s="122">
        <v>1050</v>
      </c>
    </row>
    <row r="53" spans="1:23" x14ac:dyDescent="0.25">
      <c r="A53" s="58"/>
      <c r="C53" s="21"/>
      <c r="D53" s="10"/>
      <c r="E53" s="10"/>
      <c r="F53" s="10"/>
      <c r="G53" s="58"/>
      <c r="H53" s="58"/>
      <c r="I53" s="58"/>
      <c r="J53" s="58"/>
      <c r="K53" s="58"/>
      <c r="L53" s="58"/>
      <c r="M53" s="64"/>
      <c r="N53" s="64"/>
      <c r="O53" s="64"/>
      <c r="P53" s="76"/>
      <c r="Q53" s="80"/>
      <c r="R53" s="18"/>
      <c r="S53" s="43"/>
      <c r="U53" s="123">
        <f t="shared" si="8"/>
        <v>0</v>
      </c>
      <c r="W53" s="123"/>
    </row>
    <row r="54" spans="1:23" x14ac:dyDescent="0.25">
      <c r="A54" s="54">
        <v>973.05</v>
      </c>
      <c r="C54" s="14"/>
      <c r="D54" s="15"/>
      <c r="E54" s="15"/>
      <c r="F54" s="15" t="s">
        <v>36</v>
      </c>
      <c r="G54" s="54">
        <v>1000</v>
      </c>
      <c r="H54" s="54"/>
      <c r="I54" s="54"/>
      <c r="J54" s="54"/>
      <c r="K54" s="54"/>
      <c r="L54" s="54"/>
      <c r="M54" s="65">
        <v>0</v>
      </c>
      <c r="N54" s="65"/>
      <c r="O54" s="65">
        <v>1000</v>
      </c>
      <c r="P54" s="76"/>
      <c r="Q54" s="122">
        <f>G54-M54</f>
        <v>1000</v>
      </c>
      <c r="R54" s="18"/>
      <c r="S54" s="51">
        <f t="shared" si="11"/>
        <v>1000</v>
      </c>
      <c r="U54" s="122">
        <f t="shared" si="8"/>
        <v>0</v>
      </c>
      <c r="W54" s="122">
        <v>1000</v>
      </c>
    </row>
    <row r="55" spans="1:23" x14ac:dyDescent="0.25">
      <c r="A55" s="58"/>
      <c r="C55" s="12"/>
      <c r="G55" s="58"/>
      <c r="H55" s="58"/>
      <c r="I55" s="58"/>
      <c r="J55" s="58"/>
      <c r="K55" s="58"/>
      <c r="L55" s="58"/>
      <c r="M55" s="64"/>
      <c r="N55" s="64"/>
      <c r="O55" s="64"/>
      <c r="P55" s="76"/>
      <c r="Q55" s="80"/>
      <c r="R55" s="18"/>
      <c r="S55" s="43"/>
      <c r="U55" s="123">
        <f t="shared" si="8"/>
        <v>0</v>
      </c>
      <c r="W55" s="123"/>
    </row>
    <row r="56" spans="1:23" x14ac:dyDescent="0.25">
      <c r="A56" s="54">
        <v>2770</v>
      </c>
      <c r="C56" s="14"/>
      <c r="D56" s="15"/>
      <c r="E56" s="15"/>
      <c r="F56" s="15" t="s">
        <v>37</v>
      </c>
      <c r="G56" s="54">
        <v>1450</v>
      </c>
      <c r="H56" s="54">
        <v>242</v>
      </c>
      <c r="I56" s="54"/>
      <c r="J56" s="54"/>
      <c r="K56" s="54">
        <f t="shared" si="9"/>
        <v>242</v>
      </c>
      <c r="L56" s="54"/>
      <c r="M56" s="65">
        <f t="shared" si="10"/>
        <v>242</v>
      </c>
      <c r="N56" s="65"/>
      <c r="O56" s="65">
        <v>1450</v>
      </c>
      <c r="P56" s="76"/>
      <c r="Q56" s="122">
        <f>G56-M56</f>
        <v>1208</v>
      </c>
      <c r="R56" s="18"/>
      <c r="S56" s="51">
        <f t="shared" si="11"/>
        <v>1208</v>
      </c>
      <c r="U56" s="122">
        <f t="shared" si="8"/>
        <v>0</v>
      </c>
      <c r="W56" s="122">
        <v>1450</v>
      </c>
    </row>
    <row r="57" spans="1:23" x14ac:dyDescent="0.25">
      <c r="A57" s="58"/>
      <c r="C57" s="12"/>
      <c r="E57" t="s">
        <v>22</v>
      </c>
      <c r="G57" s="58"/>
      <c r="H57" s="58"/>
      <c r="I57" s="58"/>
      <c r="J57" s="58"/>
      <c r="K57" s="58"/>
      <c r="L57" s="58"/>
      <c r="M57" s="64"/>
      <c r="N57" s="64"/>
      <c r="O57" s="64"/>
      <c r="P57" s="76"/>
      <c r="Q57" s="80"/>
      <c r="R57" s="18"/>
      <c r="S57" s="43"/>
      <c r="U57" s="123">
        <f t="shared" si="8"/>
        <v>0</v>
      </c>
      <c r="W57" s="123"/>
    </row>
    <row r="58" spans="1:23" x14ac:dyDescent="0.25">
      <c r="A58" s="54">
        <v>1000</v>
      </c>
      <c r="C58" s="14"/>
      <c r="D58" s="15"/>
      <c r="E58" s="15"/>
      <c r="F58" s="15" t="s">
        <v>23</v>
      </c>
      <c r="G58" s="54">
        <v>1050</v>
      </c>
      <c r="H58" s="54"/>
      <c r="I58" s="54"/>
      <c r="J58" s="54"/>
      <c r="K58" s="54"/>
      <c r="L58" s="54"/>
      <c r="M58" s="65">
        <v>0</v>
      </c>
      <c r="N58" s="65"/>
      <c r="O58" s="65">
        <v>1050</v>
      </c>
      <c r="P58" s="76"/>
      <c r="Q58" s="122">
        <f>G58-M58</f>
        <v>1050</v>
      </c>
      <c r="R58" s="18"/>
      <c r="S58" s="51">
        <f t="shared" si="11"/>
        <v>1050</v>
      </c>
      <c r="U58" s="122">
        <f t="shared" si="8"/>
        <v>0</v>
      </c>
      <c r="W58" s="122">
        <v>1050</v>
      </c>
    </row>
    <row r="59" spans="1:23" x14ac:dyDescent="0.25">
      <c r="A59" s="58"/>
      <c r="C59" s="12"/>
      <c r="E59" t="s">
        <v>8</v>
      </c>
      <c r="G59" s="58"/>
      <c r="H59" s="58"/>
      <c r="I59" s="58"/>
      <c r="J59" s="58"/>
      <c r="K59" s="61"/>
      <c r="L59" s="61"/>
      <c r="M59" s="63"/>
      <c r="N59" s="63"/>
      <c r="O59" s="63"/>
      <c r="P59" s="76"/>
      <c r="Q59" s="80"/>
      <c r="R59" s="18"/>
      <c r="S59" s="43"/>
      <c r="U59" s="123">
        <f t="shared" si="8"/>
        <v>0</v>
      </c>
      <c r="W59" s="123"/>
    </row>
    <row r="60" spans="1:23" x14ac:dyDescent="0.25">
      <c r="A60" s="54">
        <v>5120</v>
      </c>
      <c r="C60" s="14"/>
      <c r="D60" s="15"/>
      <c r="E60" s="15"/>
      <c r="F60" s="15" t="s">
        <v>38</v>
      </c>
      <c r="G60" s="54">
        <v>5200</v>
      </c>
      <c r="H60" s="54">
        <v>3400</v>
      </c>
      <c r="I60" s="54"/>
      <c r="J60" s="54"/>
      <c r="K60" s="54">
        <f t="shared" si="9"/>
        <v>3400</v>
      </c>
      <c r="L60" s="54"/>
      <c r="M60" s="65">
        <f t="shared" si="10"/>
        <v>3400</v>
      </c>
      <c r="N60" s="65"/>
      <c r="O60" s="65">
        <v>5200</v>
      </c>
      <c r="P60" s="76"/>
      <c r="Q60" s="122">
        <f>G60-M60</f>
        <v>1800</v>
      </c>
      <c r="R60" s="18"/>
      <c r="S60" s="51">
        <f t="shared" si="11"/>
        <v>1800</v>
      </c>
      <c r="U60" s="122">
        <f t="shared" si="8"/>
        <v>0</v>
      </c>
      <c r="W60" s="122">
        <v>5200</v>
      </c>
    </row>
    <row r="61" spans="1:23" x14ac:dyDescent="0.25">
      <c r="A61" s="58"/>
      <c r="C61" s="12"/>
      <c r="G61" s="58"/>
      <c r="H61" s="58"/>
      <c r="I61" s="58"/>
      <c r="J61" s="58"/>
      <c r="K61" s="61"/>
      <c r="L61" s="61"/>
      <c r="M61" s="63"/>
      <c r="N61" s="63"/>
      <c r="O61" s="63"/>
      <c r="P61" s="76"/>
      <c r="Q61" s="80"/>
      <c r="R61" s="18"/>
      <c r="S61" s="43"/>
      <c r="U61" s="123">
        <f t="shared" si="8"/>
        <v>0</v>
      </c>
      <c r="W61" s="123"/>
    </row>
    <row r="62" spans="1:23" x14ac:dyDescent="0.25">
      <c r="A62" s="54"/>
      <c r="C62" s="14"/>
      <c r="D62" s="15"/>
      <c r="E62" s="15"/>
      <c r="F62" s="15" t="s">
        <v>39</v>
      </c>
      <c r="G62" s="54">
        <v>350</v>
      </c>
      <c r="H62" s="54"/>
      <c r="I62" s="54"/>
      <c r="J62" s="54"/>
      <c r="K62" s="54"/>
      <c r="L62" s="54"/>
      <c r="M62" s="65">
        <v>0</v>
      </c>
      <c r="N62" s="65"/>
      <c r="O62" s="65">
        <v>350</v>
      </c>
      <c r="P62" s="76"/>
      <c r="Q62" s="122">
        <f>G62-M62</f>
        <v>350</v>
      </c>
      <c r="R62" s="18"/>
      <c r="S62" s="51">
        <f t="shared" si="11"/>
        <v>350</v>
      </c>
      <c r="U62" s="122">
        <f t="shared" si="8"/>
        <v>0</v>
      </c>
      <c r="W62" s="122">
        <v>350</v>
      </c>
    </row>
    <row r="63" spans="1:23" x14ac:dyDescent="0.25">
      <c r="A63" s="58"/>
      <c r="C63" s="12"/>
      <c r="G63" s="58"/>
      <c r="H63" s="58"/>
      <c r="I63" s="58"/>
      <c r="J63" s="61"/>
      <c r="K63" s="61"/>
      <c r="L63" s="63"/>
      <c r="M63" s="63"/>
      <c r="N63" s="63"/>
      <c r="O63" s="63"/>
      <c r="P63" s="76"/>
      <c r="Q63" s="80"/>
      <c r="R63" s="18"/>
      <c r="S63" s="43"/>
      <c r="U63" s="123">
        <f t="shared" si="8"/>
        <v>0</v>
      </c>
      <c r="W63" s="123"/>
    </row>
    <row r="64" spans="1:23" x14ac:dyDescent="0.25">
      <c r="A64" s="54">
        <v>520</v>
      </c>
      <c r="C64" s="14"/>
      <c r="D64" s="15"/>
      <c r="E64" s="15"/>
      <c r="F64" s="15" t="s">
        <v>40</v>
      </c>
      <c r="G64" s="54">
        <v>550</v>
      </c>
      <c r="H64" s="54">
        <v>420</v>
      </c>
      <c r="I64" s="54"/>
      <c r="J64" s="54"/>
      <c r="K64" s="54">
        <f t="shared" si="9"/>
        <v>420</v>
      </c>
      <c r="L64" s="65"/>
      <c r="M64" s="65">
        <f t="shared" si="10"/>
        <v>420</v>
      </c>
      <c r="N64" s="65"/>
      <c r="O64" s="65">
        <v>550</v>
      </c>
      <c r="P64" s="76"/>
      <c r="Q64" s="122">
        <f>G64-M64</f>
        <v>130</v>
      </c>
      <c r="R64" s="18"/>
      <c r="S64" s="51">
        <f t="shared" si="11"/>
        <v>130</v>
      </c>
      <c r="U64" s="122">
        <f t="shared" si="8"/>
        <v>0</v>
      </c>
      <c r="W64" s="122">
        <v>550</v>
      </c>
    </row>
    <row r="65" spans="1:23" x14ac:dyDescent="0.25">
      <c r="A65" s="58"/>
      <c r="C65" s="12"/>
      <c r="G65" s="58"/>
      <c r="H65" s="58"/>
      <c r="I65" s="58"/>
      <c r="J65" s="58"/>
      <c r="K65" s="58"/>
      <c r="L65" s="64"/>
      <c r="M65" s="64"/>
      <c r="N65" s="64"/>
      <c r="O65" s="64"/>
      <c r="P65" s="76"/>
      <c r="Q65" s="80"/>
      <c r="R65" s="18"/>
      <c r="S65" s="43"/>
      <c r="U65" s="123">
        <f t="shared" si="8"/>
        <v>0</v>
      </c>
      <c r="W65" s="123"/>
    </row>
    <row r="66" spans="1:23" x14ac:dyDescent="0.25">
      <c r="A66" s="54">
        <v>628</v>
      </c>
      <c r="C66" s="14"/>
      <c r="D66" s="15"/>
      <c r="E66" s="15"/>
      <c r="F66" s="15" t="s">
        <v>41</v>
      </c>
      <c r="G66" s="58">
        <v>300</v>
      </c>
      <c r="H66" s="54">
        <v>113</v>
      </c>
      <c r="I66" s="58"/>
      <c r="J66" s="58"/>
      <c r="K66" s="58">
        <f t="shared" si="9"/>
        <v>113</v>
      </c>
      <c r="L66" s="64"/>
      <c r="M66" s="64">
        <f t="shared" si="10"/>
        <v>113</v>
      </c>
      <c r="N66" s="64"/>
      <c r="O66" s="64">
        <v>300</v>
      </c>
      <c r="P66" s="76"/>
      <c r="Q66" s="80">
        <f>G66-M66</f>
        <v>187</v>
      </c>
      <c r="R66" s="18"/>
      <c r="S66" s="43">
        <f t="shared" si="11"/>
        <v>187</v>
      </c>
      <c r="U66" s="122">
        <f t="shared" si="8"/>
        <v>0</v>
      </c>
      <c r="W66" s="122">
        <v>300</v>
      </c>
    </row>
    <row r="67" spans="1:23" x14ac:dyDescent="0.25">
      <c r="A67" s="55">
        <f>SUM(A50:A66)</f>
        <v>107902.05</v>
      </c>
      <c r="C67" s="19"/>
      <c r="D67" s="20"/>
      <c r="E67" s="20"/>
      <c r="F67" s="20" t="s">
        <v>10</v>
      </c>
      <c r="G67" s="55">
        <f t="shared" ref="G67:O67" si="12">SUM(G50:G66)</f>
        <v>128030</v>
      </c>
      <c r="H67" s="55">
        <f t="shared" si="12"/>
        <v>89519</v>
      </c>
      <c r="I67" s="55">
        <f t="shared" si="12"/>
        <v>0</v>
      </c>
      <c r="J67" s="55">
        <f t="shared" si="12"/>
        <v>0</v>
      </c>
      <c r="K67" s="55">
        <f t="shared" si="12"/>
        <v>89519</v>
      </c>
      <c r="L67" s="82">
        <f t="shared" si="12"/>
        <v>0</v>
      </c>
      <c r="M67" s="82">
        <f t="shared" si="10"/>
        <v>89519</v>
      </c>
      <c r="N67" s="82"/>
      <c r="O67" s="82">
        <f t="shared" si="12"/>
        <v>121877</v>
      </c>
      <c r="P67" s="76"/>
      <c r="Q67" s="30">
        <f>G67-M67</f>
        <v>38511</v>
      </c>
      <c r="R67" s="18"/>
      <c r="S67" s="30">
        <f t="shared" si="11"/>
        <v>32358</v>
      </c>
      <c r="U67" s="142">
        <f t="shared" si="8"/>
        <v>6153</v>
      </c>
      <c r="W67" s="142">
        <f>SUM(W49:W66)</f>
        <v>141642</v>
      </c>
    </row>
    <row r="68" spans="1:23" x14ac:dyDescent="0.25">
      <c r="A68" s="58"/>
      <c r="C68" s="12"/>
      <c r="D68" t="s">
        <v>11</v>
      </c>
      <c r="G68" s="58"/>
      <c r="H68" s="61"/>
      <c r="I68" s="58"/>
      <c r="J68" s="58"/>
      <c r="K68" s="58"/>
      <c r="M68" s="58"/>
      <c r="N68" s="64"/>
      <c r="O68" s="64"/>
      <c r="P68" s="76"/>
      <c r="Q68" s="80"/>
      <c r="R68" s="18"/>
      <c r="S68" s="43">
        <f t="shared" si="11"/>
        <v>0</v>
      </c>
      <c r="U68" s="123">
        <f t="shared" si="8"/>
        <v>0</v>
      </c>
      <c r="W68" s="123"/>
    </row>
    <row r="69" spans="1:23" x14ac:dyDescent="0.25">
      <c r="A69" s="58"/>
      <c r="C69" s="12"/>
      <c r="E69" t="s">
        <v>42</v>
      </c>
      <c r="G69" s="58"/>
      <c r="H69" s="58"/>
      <c r="I69" s="58"/>
      <c r="J69" s="58"/>
      <c r="K69" s="58"/>
      <c r="M69" s="58"/>
      <c r="N69" s="64"/>
      <c r="O69" s="64"/>
      <c r="P69" s="76"/>
      <c r="Q69" s="80"/>
      <c r="R69" s="18"/>
      <c r="S69" s="43">
        <f t="shared" si="11"/>
        <v>0</v>
      </c>
      <c r="U69" s="123">
        <f t="shared" si="8"/>
        <v>0</v>
      </c>
      <c r="W69" s="123"/>
    </row>
    <row r="70" spans="1:23" x14ac:dyDescent="0.25">
      <c r="A70" s="67">
        <v>-45860</v>
      </c>
      <c r="C70" s="14"/>
      <c r="D70" s="15"/>
      <c r="E70" s="15"/>
      <c r="F70" s="15" t="s">
        <v>43</v>
      </c>
      <c r="G70" s="84">
        <v>-47380</v>
      </c>
      <c r="H70" s="84">
        <v>-29665</v>
      </c>
      <c r="I70" s="67"/>
      <c r="J70" s="67"/>
      <c r="K70" s="58">
        <f>H70+I70+J70</f>
        <v>-29665</v>
      </c>
      <c r="L70" s="64"/>
      <c r="M70" s="58">
        <f t="shared" si="10"/>
        <v>-29665</v>
      </c>
      <c r="N70" s="64"/>
      <c r="O70" s="104">
        <v>-48000</v>
      </c>
      <c r="P70" s="76"/>
      <c r="Q70" s="80">
        <f>G70-M70</f>
        <v>-17715</v>
      </c>
      <c r="R70" s="18"/>
      <c r="S70" s="43">
        <f t="shared" si="11"/>
        <v>-18335</v>
      </c>
      <c r="U70" s="122">
        <f t="shared" si="8"/>
        <v>620</v>
      </c>
      <c r="W70" s="122">
        <v>-38000</v>
      </c>
    </row>
    <row r="71" spans="1:23" x14ac:dyDescent="0.25">
      <c r="A71" s="58">
        <v>-150</v>
      </c>
      <c r="C71" s="14"/>
      <c r="D71" s="171"/>
      <c r="E71" s="171"/>
      <c r="F71" s="171" t="s">
        <v>33</v>
      </c>
      <c r="G71" s="172">
        <v>-150</v>
      </c>
      <c r="H71" s="54">
        <v>0</v>
      </c>
      <c r="I71" s="54"/>
      <c r="J71" s="54"/>
      <c r="K71" s="62">
        <f>H71+I71+J71</f>
        <v>0</v>
      </c>
      <c r="L71" s="62"/>
      <c r="M71" s="62">
        <f t="shared" si="10"/>
        <v>0</v>
      </c>
      <c r="N71" s="62"/>
      <c r="O71" s="62">
        <v>-150</v>
      </c>
      <c r="P71" s="111"/>
      <c r="Q71" s="116">
        <f>G71-M71</f>
        <v>-150</v>
      </c>
      <c r="R71" s="52"/>
      <c r="S71" s="119">
        <f t="shared" si="11"/>
        <v>-150</v>
      </c>
      <c r="U71" s="112">
        <f t="shared" si="8"/>
        <v>0</v>
      </c>
      <c r="W71" s="112">
        <v>-150</v>
      </c>
    </row>
    <row r="72" spans="1:23" x14ac:dyDescent="0.25">
      <c r="A72" s="68">
        <v>-46010</v>
      </c>
      <c r="C72" s="19"/>
      <c r="D72" s="20"/>
      <c r="E72" s="20"/>
      <c r="F72" s="20" t="s">
        <v>34</v>
      </c>
      <c r="G72" s="68">
        <f>G70</f>
        <v>-47380</v>
      </c>
      <c r="H72" s="68">
        <f t="shared" ref="H72:L72" si="13">SUM(H69:H71)</f>
        <v>-29665</v>
      </c>
      <c r="I72" s="68">
        <f t="shared" si="13"/>
        <v>0</v>
      </c>
      <c r="J72" s="68">
        <f t="shared" si="13"/>
        <v>0</v>
      </c>
      <c r="K72" s="58">
        <f t="shared" ref="K72" si="14">H72+I72+J72</f>
        <v>-29665</v>
      </c>
      <c r="L72" s="110">
        <f t="shared" si="13"/>
        <v>0</v>
      </c>
      <c r="M72" s="58">
        <f t="shared" si="10"/>
        <v>-29665</v>
      </c>
      <c r="N72" s="58"/>
      <c r="O72" s="68">
        <f>SUM(O69:O70)</f>
        <v>-48000</v>
      </c>
      <c r="P72" s="76"/>
      <c r="Q72" s="118">
        <f>G72-M72</f>
        <v>-17715</v>
      </c>
      <c r="R72" s="18"/>
      <c r="S72" s="121">
        <f t="shared" si="11"/>
        <v>-18335</v>
      </c>
      <c r="U72" s="121">
        <f t="shared" ref="U72" si="15">Q72-O72</f>
        <v>30285</v>
      </c>
      <c r="W72" s="212">
        <f>SUM(W70:W71)</f>
        <v>-38150</v>
      </c>
    </row>
    <row r="73" spans="1:23" ht="15.75" thickBot="1" x14ac:dyDescent="0.3">
      <c r="A73" s="91">
        <f>SUM(A72+A67)</f>
        <v>61892.05</v>
      </c>
      <c r="C73" s="93"/>
      <c r="D73" s="94"/>
      <c r="E73" s="94"/>
      <c r="F73" s="95" t="s">
        <v>12</v>
      </c>
      <c r="G73" s="91">
        <f t="shared" ref="G73:O73" si="16">SUM(G72+G67)</f>
        <v>80650</v>
      </c>
      <c r="H73" s="91">
        <f>SUM(H72+H67)</f>
        <v>59854</v>
      </c>
      <c r="I73" s="91">
        <f>SUM(I72+I67)</f>
        <v>0</v>
      </c>
      <c r="J73" s="91">
        <f>SUM(J72+J67)</f>
        <v>0</v>
      </c>
      <c r="K73" s="91">
        <f>SUM(K72+K67)</f>
        <v>59854</v>
      </c>
      <c r="L73" s="99">
        <f>SUM(L72+L67)</f>
        <v>0</v>
      </c>
      <c r="M73" s="124">
        <f t="shared" si="10"/>
        <v>59854</v>
      </c>
      <c r="N73" s="124"/>
      <c r="O73" s="91">
        <f t="shared" si="16"/>
        <v>73877</v>
      </c>
      <c r="P73" s="76"/>
      <c r="Q73" s="138">
        <f>G73-M73</f>
        <v>20796</v>
      </c>
      <c r="R73" s="18"/>
      <c r="S73" s="138">
        <f t="shared" si="11"/>
        <v>14023</v>
      </c>
      <c r="U73" s="137">
        <f t="shared" si="8"/>
        <v>6773</v>
      </c>
      <c r="W73" s="137">
        <f>W67+W72</f>
        <v>103492</v>
      </c>
    </row>
    <row r="74" spans="1:23" ht="15.75" thickTop="1" x14ac:dyDescent="0.25">
      <c r="A74"/>
      <c r="F74" s="32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U74" s="79"/>
      <c r="W74" s="79"/>
    </row>
    <row r="75" spans="1:23" x14ac:dyDescent="0.25">
      <c r="A75"/>
      <c r="F75" s="32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U75" s="79"/>
      <c r="W75" s="79"/>
    </row>
    <row r="76" spans="1:23" x14ac:dyDescent="0.25">
      <c r="C76" s="32"/>
      <c r="H76" s="59" t="s">
        <v>66</v>
      </c>
      <c r="I76" s="59" t="s">
        <v>67</v>
      </c>
      <c r="J76" s="59" t="s">
        <v>68</v>
      </c>
      <c r="K76" s="72" t="s">
        <v>69</v>
      </c>
      <c r="L76" s="59" t="s">
        <v>74</v>
      </c>
      <c r="M76" s="59" t="s">
        <v>75</v>
      </c>
      <c r="Q76" s="75" t="s">
        <v>79</v>
      </c>
      <c r="R76" s="75"/>
      <c r="S76" s="75" t="s">
        <v>79</v>
      </c>
      <c r="U76" s="89"/>
      <c r="W76" s="89"/>
    </row>
    <row r="77" spans="1:23" x14ac:dyDescent="0.25">
      <c r="A77" s="60" t="s">
        <v>0</v>
      </c>
      <c r="C77" s="2"/>
      <c r="D77" s="3"/>
      <c r="E77" s="3"/>
      <c r="F77" s="3"/>
      <c r="G77" s="81" t="s">
        <v>89</v>
      </c>
      <c r="H77" s="81" t="s">
        <v>90</v>
      </c>
      <c r="I77" s="83"/>
      <c r="J77" s="83" t="s">
        <v>65</v>
      </c>
      <c r="K77" s="61" t="s">
        <v>95</v>
      </c>
      <c r="L77" s="83" t="s">
        <v>71</v>
      </c>
      <c r="M77" s="83" t="s">
        <v>76</v>
      </c>
      <c r="N77" s="81" t="s">
        <v>98</v>
      </c>
      <c r="O77" s="81" t="s">
        <v>89</v>
      </c>
      <c r="P77" s="76"/>
      <c r="Q77" s="113" t="s">
        <v>89</v>
      </c>
      <c r="R77" s="114"/>
      <c r="S77" s="60" t="s">
        <v>89</v>
      </c>
      <c r="U77" s="107"/>
      <c r="W77" s="152" t="s">
        <v>105</v>
      </c>
    </row>
    <row r="78" spans="1:23" x14ac:dyDescent="0.25">
      <c r="A78" s="58"/>
      <c r="C78" s="4"/>
      <c r="D78" s="1"/>
      <c r="E78" s="1"/>
      <c r="F78" s="1"/>
      <c r="G78" s="58"/>
      <c r="H78" s="58" t="s">
        <v>1</v>
      </c>
      <c r="I78" s="64" t="s">
        <v>63</v>
      </c>
      <c r="J78" s="64" t="s">
        <v>63</v>
      </c>
      <c r="K78" s="58"/>
      <c r="L78" s="64" t="s">
        <v>72</v>
      </c>
      <c r="M78" s="64"/>
      <c r="N78" s="58" t="s">
        <v>99</v>
      </c>
      <c r="O78" s="58" t="s">
        <v>2</v>
      </c>
      <c r="P78" s="76"/>
      <c r="Q78" s="114" t="s">
        <v>80</v>
      </c>
      <c r="R78" s="114"/>
      <c r="S78" s="114" t="s">
        <v>82</v>
      </c>
      <c r="U78" s="76" t="s">
        <v>87</v>
      </c>
      <c r="W78" s="58"/>
    </row>
    <row r="79" spans="1:23" x14ac:dyDescent="0.25">
      <c r="A79" s="54" t="s">
        <v>1</v>
      </c>
      <c r="C79" s="7"/>
      <c r="D79" s="8"/>
      <c r="E79" s="8"/>
      <c r="F79" s="8"/>
      <c r="G79" s="54" t="s">
        <v>3</v>
      </c>
      <c r="H79" s="54" t="s">
        <v>101</v>
      </c>
      <c r="I79" s="65" t="s">
        <v>64</v>
      </c>
      <c r="J79" s="65"/>
      <c r="K79" s="54"/>
      <c r="L79" s="65" t="s">
        <v>73</v>
      </c>
      <c r="M79" s="65"/>
      <c r="N79" s="54" t="s">
        <v>100</v>
      </c>
      <c r="O79" s="54" t="s">
        <v>4</v>
      </c>
      <c r="P79" s="76"/>
      <c r="Q79" s="24" t="s">
        <v>81</v>
      </c>
      <c r="R79" s="114"/>
      <c r="S79" s="24" t="s">
        <v>83</v>
      </c>
      <c r="U79" s="108" t="s">
        <v>88</v>
      </c>
      <c r="W79" s="54" t="s">
        <v>3</v>
      </c>
    </row>
    <row r="80" spans="1:23" x14ac:dyDescent="0.25">
      <c r="A80" s="61" t="s">
        <v>5</v>
      </c>
      <c r="C80" s="9" t="s">
        <v>44</v>
      </c>
      <c r="D80" s="10"/>
      <c r="E80" s="10"/>
      <c r="F80" s="10"/>
      <c r="G80" s="58" t="s">
        <v>5</v>
      </c>
      <c r="H80" s="58" t="s">
        <v>5</v>
      </c>
      <c r="I80" s="64" t="s">
        <v>5</v>
      </c>
      <c r="J80" s="64" t="s">
        <v>5</v>
      </c>
      <c r="K80" s="58" t="s">
        <v>5</v>
      </c>
      <c r="L80" s="64" t="s">
        <v>5</v>
      </c>
      <c r="M80" s="64" t="s">
        <v>5</v>
      </c>
      <c r="N80" s="58" t="s">
        <v>5</v>
      </c>
      <c r="O80" s="64" t="s">
        <v>5</v>
      </c>
      <c r="P80" s="76"/>
      <c r="Q80" s="25" t="s">
        <v>5</v>
      </c>
      <c r="R80" s="5"/>
      <c r="S80" s="71" t="s">
        <v>5</v>
      </c>
      <c r="U80" s="76" t="s">
        <v>96</v>
      </c>
      <c r="W80" s="27" t="s">
        <v>5</v>
      </c>
    </row>
    <row r="81" spans="1:23" x14ac:dyDescent="0.25">
      <c r="A81" s="64"/>
      <c r="C81" s="22"/>
      <c r="D81" s="34" t="s">
        <v>6</v>
      </c>
      <c r="G81" s="58"/>
      <c r="H81" s="58"/>
      <c r="I81" s="64"/>
      <c r="J81" s="64"/>
      <c r="K81" s="58"/>
      <c r="L81" s="64"/>
      <c r="M81" s="64"/>
      <c r="N81" s="64"/>
      <c r="O81" s="64"/>
      <c r="P81" s="76"/>
      <c r="Q81" s="80"/>
      <c r="R81" s="5"/>
      <c r="S81" s="43"/>
      <c r="U81" s="123">
        <f t="shared" si="8"/>
        <v>0</v>
      </c>
      <c r="W81" s="123"/>
    </row>
    <row r="82" spans="1:23" x14ac:dyDescent="0.25">
      <c r="A82" s="64"/>
      <c r="C82" s="22"/>
      <c r="E82" t="s">
        <v>7</v>
      </c>
      <c r="G82" s="58"/>
      <c r="H82" s="58"/>
      <c r="I82" s="64"/>
      <c r="J82" s="64"/>
      <c r="K82" s="58"/>
      <c r="L82" s="64"/>
      <c r="M82" s="64"/>
      <c r="N82" s="64"/>
      <c r="O82" s="64"/>
      <c r="P82" s="76"/>
      <c r="Q82" s="80"/>
      <c r="R82" s="5"/>
      <c r="S82" s="43"/>
      <c r="U82" s="123">
        <f t="shared" si="8"/>
        <v>0</v>
      </c>
      <c r="W82" s="123"/>
    </row>
    <row r="83" spans="1:23" x14ac:dyDescent="0.25">
      <c r="A83" s="54">
        <v>14606</v>
      </c>
      <c r="C83" s="23"/>
      <c r="D83" s="15"/>
      <c r="E83" s="15"/>
      <c r="F83" s="15" t="s">
        <v>13</v>
      </c>
      <c r="G83" s="54">
        <v>17776</v>
      </c>
      <c r="H83" s="54">
        <v>12868</v>
      </c>
      <c r="I83" s="65"/>
      <c r="J83" s="65"/>
      <c r="K83" s="54">
        <f t="shared" ref="K83:K89" si="17">H83+I83+J83</f>
        <v>12868</v>
      </c>
      <c r="L83" s="65"/>
      <c r="M83" s="65">
        <f t="shared" ref="M83:M96" si="18">SUM(K83:L83)</f>
        <v>12868</v>
      </c>
      <c r="N83" s="65"/>
      <c r="O83" s="65">
        <v>16842</v>
      </c>
      <c r="P83" s="76"/>
      <c r="Q83" s="122">
        <f>G83-M83</f>
        <v>4908</v>
      </c>
      <c r="R83" s="5"/>
      <c r="S83" s="51">
        <f t="shared" si="11"/>
        <v>3974</v>
      </c>
      <c r="U83" s="122">
        <f t="shared" si="8"/>
        <v>934</v>
      </c>
      <c r="W83" s="122">
        <v>19843</v>
      </c>
    </row>
    <row r="84" spans="1:23" x14ac:dyDescent="0.25">
      <c r="A84" s="64"/>
      <c r="C84" s="9"/>
      <c r="D84" s="10"/>
      <c r="E84" s="10" t="s">
        <v>15</v>
      </c>
      <c r="F84" s="10"/>
      <c r="G84" s="58"/>
      <c r="H84" s="58"/>
      <c r="I84" s="64"/>
      <c r="J84" s="64"/>
      <c r="K84" s="58"/>
      <c r="L84" s="64"/>
      <c r="M84" s="64"/>
      <c r="N84" s="64"/>
      <c r="O84" s="64"/>
      <c r="P84" s="76"/>
      <c r="Q84" s="80"/>
      <c r="R84" s="5"/>
      <c r="S84" s="43"/>
      <c r="U84" s="123">
        <f t="shared" si="8"/>
        <v>0</v>
      </c>
      <c r="W84" s="123"/>
    </row>
    <row r="85" spans="1:23" x14ac:dyDescent="0.25">
      <c r="A85" s="64"/>
      <c r="C85" s="14"/>
      <c r="D85" s="15"/>
      <c r="E85" s="15"/>
      <c r="F85" s="15" t="s">
        <v>19</v>
      </c>
      <c r="G85" s="54">
        <v>300</v>
      </c>
      <c r="H85" s="54"/>
      <c r="I85" s="65"/>
      <c r="J85" s="65"/>
      <c r="K85" s="54">
        <v>0</v>
      </c>
      <c r="L85" s="65"/>
      <c r="M85" s="65">
        <v>0</v>
      </c>
      <c r="N85" s="65"/>
      <c r="O85" s="65">
        <v>0</v>
      </c>
      <c r="P85" s="76"/>
      <c r="Q85" s="122">
        <f>G85-M85</f>
        <v>300</v>
      </c>
      <c r="R85" s="5"/>
      <c r="S85" s="51"/>
      <c r="U85" s="122">
        <f t="shared" si="8"/>
        <v>300</v>
      </c>
      <c r="W85" s="122">
        <v>300</v>
      </c>
    </row>
    <row r="86" spans="1:23" x14ac:dyDescent="0.25">
      <c r="A86" s="64"/>
      <c r="C86" s="12"/>
      <c r="E86" t="s">
        <v>8</v>
      </c>
      <c r="G86" s="58"/>
      <c r="H86" s="58"/>
      <c r="I86" s="64"/>
      <c r="J86" s="64"/>
      <c r="K86" s="58"/>
      <c r="L86" s="64"/>
      <c r="M86" s="64"/>
      <c r="N86" s="64"/>
      <c r="O86" s="64"/>
      <c r="P86" s="76"/>
      <c r="Q86" s="80"/>
      <c r="R86" s="5"/>
      <c r="S86" s="43"/>
      <c r="U86" s="123">
        <f t="shared" si="8"/>
        <v>0</v>
      </c>
      <c r="W86" s="123"/>
    </row>
    <row r="87" spans="1:23" x14ac:dyDescent="0.25">
      <c r="A87" s="56">
        <v>904</v>
      </c>
      <c r="C87" s="14"/>
      <c r="D87" s="15"/>
      <c r="E87" s="15"/>
      <c r="F87" s="26" t="s">
        <v>45</v>
      </c>
      <c r="G87" s="54">
        <v>950</v>
      </c>
      <c r="H87" s="54">
        <v>900</v>
      </c>
      <c r="I87" s="65"/>
      <c r="J87" s="65"/>
      <c r="K87" s="54">
        <f t="shared" si="17"/>
        <v>900</v>
      </c>
      <c r="L87" s="65"/>
      <c r="M87" s="65">
        <f t="shared" si="18"/>
        <v>900</v>
      </c>
      <c r="N87" s="65"/>
      <c r="O87" s="65">
        <v>900</v>
      </c>
      <c r="P87" s="76"/>
      <c r="Q87" s="122">
        <f>G87-M87</f>
        <v>50</v>
      </c>
      <c r="R87" s="5"/>
      <c r="S87" s="51"/>
      <c r="U87" s="122">
        <f t="shared" si="8"/>
        <v>50</v>
      </c>
      <c r="W87" s="122">
        <v>950</v>
      </c>
    </row>
    <row r="88" spans="1:23" x14ac:dyDescent="0.25">
      <c r="A88" s="57">
        <v>247</v>
      </c>
      <c r="C88" s="12"/>
      <c r="F88" t="s">
        <v>9</v>
      </c>
      <c r="G88" s="58"/>
      <c r="H88" s="58"/>
      <c r="I88" s="64"/>
      <c r="J88" s="64"/>
      <c r="K88" s="58"/>
      <c r="L88" s="64"/>
      <c r="M88" s="64"/>
      <c r="N88" s="64"/>
      <c r="O88" s="64"/>
      <c r="P88" s="76"/>
      <c r="Q88" s="80"/>
      <c r="R88" s="5"/>
      <c r="S88" s="43"/>
      <c r="U88" s="123"/>
      <c r="W88" s="123"/>
    </row>
    <row r="89" spans="1:23" x14ac:dyDescent="0.25">
      <c r="A89" s="56">
        <v>488</v>
      </c>
      <c r="C89" s="14"/>
      <c r="D89" s="15"/>
      <c r="E89" s="15"/>
      <c r="F89" s="15" t="s">
        <v>46</v>
      </c>
      <c r="G89" s="54">
        <v>512</v>
      </c>
      <c r="H89" s="54">
        <v>508</v>
      </c>
      <c r="I89" s="65"/>
      <c r="J89" s="65"/>
      <c r="K89" s="54">
        <f t="shared" si="17"/>
        <v>508</v>
      </c>
      <c r="L89" s="65"/>
      <c r="M89" s="65">
        <f t="shared" si="18"/>
        <v>508</v>
      </c>
      <c r="N89" s="65"/>
      <c r="O89" s="65">
        <v>508</v>
      </c>
      <c r="P89" s="108"/>
      <c r="Q89" s="117">
        <f>G89-M89</f>
        <v>4</v>
      </c>
      <c r="R89" s="149"/>
      <c r="S89" s="120"/>
      <c r="T89" s="15"/>
      <c r="U89" s="122">
        <f t="shared" si="8"/>
        <v>4</v>
      </c>
      <c r="W89" s="122">
        <v>550</v>
      </c>
    </row>
    <row r="90" spans="1:23" x14ac:dyDescent="0.25">
      <c r="A90" s="56"/>
      <c r="C90" s="14"/>
      <c r="D90" s="15"/>
      <c r="E90" s="15"/>
      <c r="F90" s="52" t="s">
        <v>102</v>
      </c>
      <c r="G90" s="58">
        <v>0</v>
      </c>
      <c r="H90" s="58">
        <v>239</v>
      </c>
      <c r="I90" s="64"/>
      <c r="J90" s="64"/>
      <c r="K90" s="58">
        <f>SUM(H90:J90)</f>
        <v>239</v>
      </c>
      <c r="L90" s="64"/>
      <c r="M90" s="64">
        <f>K90</f>
        <v>239</v>
      </c>
      <c r="N90" s="64"/>
      <c r="O90" s="64">
        <f>K90</f>
        <v>239</v>
      </c>
      <c r="P90" s="76"/>
      <c r="Q90" s="80"/>
      <c r="R90" s="5"/>
      <c r="S90" s="43"/>
      <c r="U90" s="122"/>
      <c r="W90" s="122"/>
    </row>
    <row r="91" spans="1:23" x14ac:dyDescent="0.25">
      <c r="A91" s="55">
        <f>SUM(A83:A89)</f>
        <v>16245</v>
      </c>
      <c r="C91" s="23"/>
      <c r="D91" s="35"/>
      <c r="E91" s="35"/>
      <c r="F91" s="35" t="s">
        <v>10</v>
      </c>
      <c r="G91" s="55">
        <f>SUM(G83:G90)</f>
        <v>19538</v>
      </c>
      <c r="H91" s="55">
        <f>SUM(H83:H90)</f>
        <v>14515</v>
      </c>
      <c r="I91" s="55">
        <f t="shared" ref="I91:M91" si="19">SUM(I83:I90)</f>
        <v>0</v>
      </c>
      <c r="J91" s="55">
        <f t="shared" si="19"/>
        <v>0</v>
      </c>
      <c r="K91" s="55">
        <f t="shared" si="19"/>
        <v>14515</v>
      </c>
      <c r="L91" s="55"/>
      <c r="M91" s="55">
        <f t="shared" si="19"/>
        <v>14515</v>
      </c>
      <c r="N91" s="82"/>
      <c r="O91" s="82">
        <f>SUM(O83:O90)</f>
        <v>18489</v>
      </c>
      <c r="P91" s="76"/>
      <c r="Q91" s="30">
        <f>G91-M91</f>
        <v>5023</v>
      </c>
      <c r="R91" s="5"/>
      <c r="S91" s="30">
        <f t="shared" si="11"/>
        <v>3974</v>
      </c>
      <c r="T91" s="127"/>
      <c r="U91" s="153">
        <f t="shared" si="8"/>
        <v>1049</v>
      </c>
      <c r="V91" s="127"/>
      <c r="W91" s="153">
        <f>SUM(W81:W90)</f>
        <v>21643</v>
      </c>
    </row>
    <row r="92" spans="1:23" x14ac:dyDescent="0.25">
      <c r="A92" s="64"/>
      <c r="C92" s="12"/>
      <c r="D92" t="s">
        <v>11</v>
      </c>
      <c r="G92" s="58"/>
      <c r="H92" s="58"/>
      <c r="I92" s="64"/>
      <c r="J92" s="64"/>
      <c r="K92" s="58"/>
      <c r="L92" s="64"/>
      <c r="M92" s="64"/>
      <c r="N92" s="64"/>
      <c r="O92" s="64"/>
      <c r="P92" s="76"/>
      <c r="Q92" s="80"/>
      <c r="R92" s="5"/>
      <c r="S92" s="43"/>
      <c r="U92" s="123"/>
      <c r="W92" s="123"/>
    </row>
    <row r="93" spans="1:23" x14ac:dyDescent="0.25">
      <c r="A93" s="64"/>
      <c r="C93" s="12"/>
      <c r="E93" t="s">
        <v>42</v>
      </c>
      <c r="G93" s="58"/>
      <c r="H93" s="58"/>
      <c r="I93" s="64"/>
      <c r="J93" s="64"/>
      <c r="K93" s="58"/>
      <c r="L93" s="64"/>
      <c r="M93" s="64"/>
      <c r="N93" s="64"/>
      <c r="O93" s="64"/>
      <c r="P93" s="76"/>
      <c r="Q93" s="80"/>
      <c r="R93" s="5"/>
      <c r="S93" s="43"/>
      <c r="U93" s="123"/>
      <c r="W93" s="123"/>
    </row>
    <row r="94" spans="1:23" x14ac:dyDescent="0.25">
      <c r="A94" s="56">
        <v>-5005</v>
      </c>
      <c r="C94" s="14"/>
      <c r="D94" s="15"/>
      <c r="E94" s="15"/>
      <c r="F94" s="15" t="s">
        <v>47</v>
      </c>
      <c r="G94" s="56">
        <v>-5120</v>
      </c>
      <c r="H94" s="56">
        <v>-3187</v>
      </c>
      <c r="I94" s="87">
        <v>-1862</v>
      </c>
      <c r="J94" s="87"/>
      <c r="K94" s="58">
        <f>H94+I94+J94</f>
        <v>-5049</v>
      </c>
      <c r="L94" s="54"/>
      <c r="M94" s="65">
        <f t="shared" si="18"/>
        <v>-5049</v>
      </c>
      <c r="N94" s="65"/>
      <c r="O94" s="87">
        <v>-5049</v>
      </c>
      <c r="P94" s="76"/>
      <c r="Q94" s="80">
        <f>G94-M94</f>
        <v>-71</v>
      </c>
      <c r="R94" s="5"/>
      <c r="S94" s="43"/>
      <c r="U94" s="122">
        <f t="shared" si="8"/>
        <v>-71</v>
      </c>
      <c r="W94" s="122">
        <v>-5500</v>
      </c>
    </row>
    <row r="95" spans="1:23" x14ac:dyDescent="0.25">
      <c r="A95" s="55">
        <f>SUM(A93:A94)</f>
        <v>-5005</v>
      </c>
      <c r="C95" s="23"/>
      <c r="D95" s="35"/>
      <c r="E95" s="35"/>
      <c r="F95" s="35" t="s">
        <v>34</v>
      </c>
      <c r="G95" s="55">
        <f t="shared" ref="G95:O95" si="20">SUM(G93:G94)</f>
        <v>-5120</v>
      </c>
      <c r="H95" s="55">
        <f t="shared" ref="H95:L95" si="21">SUM(H93:H94)</f>
        <v>-3187</v>
      </c>
      <c r="I95" s="82">
        <f t="shared" si="21"/>
        <v>-1862</v>
      </c>
      <c r="J95" s="82">
        <f t="shared" si="21"/>
        <v>0</v>
      </c>
      <c r="K95" s="55">
        <f t="shared" si="21"/>
        <v>-5049</v>
      </c>
      <c r="L95" s="110">
        <f t="shared" si="21"/>
        <v>0</v>
      </c>
      <c r="M95" s="64">
        <f t="shared" si="18"/>
        <v>-5049</v>
      </c>
      <c r="N95" s="64"/>
      <c r="O95" s="110">
        <f t="shared" si="20"/>
        <v>-5049</v>
      </c>
      <c r="P95" s="76"/>
      <c r="Q95" s="30">
        <f>G95-M95</f>
        <v>-71</v>
      </c>
      <c r="R95" s="5"/>
      <c r="S95" s="115">
        <f t="shared" si="11"/>
        <v>0</v>
      </c>
      <c r="U95" s="173">
        <f t="shared" si="8"/>
        <v>-71</v>
      </c>
      <c r="V95" s="127"/>
      <c r="W95" s="173">
        <f>SUM(W92:W94)</f>
        <v>-5500</v>
      </c>
    </row>
    <row r="96" spans="1:23" ht="15.75" thickBot="1" x14ac:dyDescent="0.3">
      <c r="A96" s="91">
        <f>SUM(A91+A95)</f>
        <v>11240</v>
      </c>
      <c r="B96" s="92"/>
      <c r="C96" s="96"/>
      <c r="D96" s="97"/>
      <c r="E96" s="97"/>
      <c r="F96" s="98" t="s">
        <v>12</v>
      </c>
      <c r="G96" s="91">
        <f t="shared" ref="G96:O96" si="22">SUM(G91+G95)</f>
        <v>14418</v>
      </c>
      <c r="H96" s="91">
        <f t="shared" ref="H96:L96" si="23">SUM(H91+H95)</f>
        <v>11328</v>
      </c>
      <c r="I96" s="99">
        <f t="shared" si="23"/>
        <v>-1862</v>
      </c>
      <c r="J96" s="99">
        <f t="shared" si="23"/>
        <v>0</v>
      </c>
      <c r="K96" s="91">
        <f t="shared" si="23"/>
        <v>9466</v>
      </c>
      <c r="L96" s="99">
        <f t="shared" si="23"/>
        <v>0</v>
      </c>
      <c r="M96" s="99">
        <f t="shared" si="18"/>
        <v>9466</v>
      </c>
      <c r="N96" s="99"/>
      <c r="O96" s="99">
        <f t="shared" si="22"/>
        <v>13440</v>
      </c>
      <c r="P96" s="76"/>
      <c r="Q96" s="138">
        <f>G96-M96</f>
        <v>4952</v>
      </c>
      <c r="R96" s="5"/>
      <c r="S96" s="138">
        <f t="shared" si="11"/>
        <v>3974</v>
      </c>
      <c r="U96" s="137">
        <f t="shared" si="8"/>
        <v>978</v>
      </c>
      <c r="W96" s="137">
        <f>W91+W95</f>
        <v>16143</v>
      </c>
    </row>
    <row r="97" spans="1:23" ht="15.75" thickTop="1" x14ac:dyDescent="0.25">
      <c r="Q97" s="79"/>
      <c r="S97" s="41"/>
      <c r="U97" s="79"/>
      <c r="W97" s="79"/>
    </row>
    <row r="98" spans="1:23" x14ac:dyDescent="0.25">
      <c r="Q98" s="79"/>
      <c r="S98" s="41"/>
      <c r="U98" s="79"/>
      <c r="W98" s="79"/>
    </row>
    <row r="99" spans="1:23" x14ac:dyDescent="0.25">
      <c r="H99" s="59" t="s">
        <v>66</v>
      </c>
      <c r="I99" s="59" t="s">
        <v>67</v>
      </c>
      <c r="J99" s="59" t="s">
        <v>68</v>
      </c>
      <c r="K99" s="72" t="s">
        <v>69</v>
      </c>
      <c r="L99" s="59" t="s">
        <v>74</v>
      </c>
      <c r="M99" s="59" t="s">
        <v>75</v>
      </c>
      <c r="Q99" s="75" t="s">
        <v>79</v>
      </c>
      <c r="R99" s="75"/>
      <c r="S99" s="77" t="s">
        <v>79</v>
      </c>
      <c r="U99" s="89"/>
      <c r="W99" s="89"/>
    </row>
    <row r="100" spans="1:23" x14ac:dyDescent="0.25">
      <c r="A100" s="60" t="s">
        <v>0</v>
      </c>
      <c r="C100" s="2"/>
      <c r="D100" s="3"/>
      <c r="E100" s="3"/>
      <c r="F100" s="3"/>
      <c r="G100" s="81" t="s">
        <v>89</v>
      </c>
      <c r="H100" s="81" t="s">
        <v>90</v>
      </c>
      <c r="I100" s="81"/>
      <c r="J100" s="81" t="s">
        <v>65</v>
      </c>
      <c r="K100" s="59" t="s">
        <v>95</v>
      </c>
      <c r="L100" s="81" t="s">
        <v>71</v>
      </c>
      <c r="M100" s="81" t="s">
        <v>76</v>
      </c>
      <c r="N100" s="81" t="s">
        <v>98</v>
      </c>
      <c r="O100" s="81" t="s">
        <v>89</v>
      </c>
      <c r="P100" s="76"/>
      <c r="Q100" s="113" t="s">
        <v>89</v>
      </c>
      <c r="R100" s="114"/>
      <c r="S100" s="60" t="s">
        <v>89</v>
      </c>
      <c r="U100" s="107"/>
      <c r="W100" s="152" t="s">
        <v>105</v>
      </c>
    </row>
    <row r="101" spans="1:23" x14ac:dyDescent="0.25">
      <c r="A101" s="58"/>
      <c r="C101" s="4"/>
      <c r="D101" s="1"/>
      <c r="E101" s="1"/>
      <c r="F101" s="1"/>
      <c r="G101" s="58"/>
      <c r="H101" s="58" t="s">
        <v>1</v>
      </c>
      <c r="I101" s="58" t="s">
        <v>63</v>
      </c>
      <c r="J101" s="58" t="s">
        <v>63</v>
      </c>
      <c r="K101" s="58"/>
      <c r="L101" s="58" t="s">
        <v>72</v>
      </c>
      <c r="M101" s="58"/>
      <c r="N101" s="58" t="s">
        <v>99</v>
      </c>
      <c r="O101" s="58" t="s">
        <v>2</v>
      </c>
      <c r="P101" s="76"/>
      <c r="Q101" s="114" t="s">
        <v>80</v>
      </c>
      <c r="R101" s="114"/>
      <c r="S101" s="114" t="s">
        <v>82</v>
      </c>
      <c r="U101" s="76" t="s">
        <v>87</v>
      </c>
      <c r="W101" s="58"/>
    </row>
    <row r="102" spans="1:23" x14ac:dyDescent="0.25">
      <c r="A102" s="54" t="s">
        <v>1</v>
      </c>
      <c r="C102" s="7"/>
      <c r="D102" s="1"/>
      <c r="E102" s="1"/>
      <c r="F102" s="1"/>
      <c r="G102" s="58" t="s">
        <v>3</v>
      </c>
      <c r="H102" s="58" t="s">
        <v>101</v>
      </c>
      <c r="I102" s="58" t="s">
        <v>64</v>
      </c>
      <c r="J102" s="58"/>
      <c r="K102" s="58"/>
      <c r="L102" s="58" t="s">
        <v>73</v>
      </c>
      <c r="M102" s="58"/>
      <c r="N102" s="54" t="s">
        <v>100</v>
      </c>
      <c r="O102" s="58" t="s">
        <v>4</v>
      </c>
      <c r="P102" s="76"/>
      <c r="Q102" s="24" t="s">
        <v>81</v>
      </c>
      <c r="R102" s="114"/>
      <c r="S102" s="24" t="s">
        <v>83</v>
      </c>
      <c r="U102" s="108" t="s">
        <v>88</v>
      </c>
      <c r="W102" s="54" t="s">
        <v>3</v>
      </c>
    </row>
    <row r="103" spans="1:23" x14ac:dyDescent="0.25">
      <c r="A103" s="61" t="s">
        <v>5</v>
      </c>
      <c r="C103" s="9" t="s">
        <v>48</v>
      </c>
      <c r="D103" s="148"/>
      <c r="E103" s="148"/>
      <c r="F103" s="148"/>
      <c r="G103" s="61" t="s">
        <v>5</v>
      </c>
      <c r="H103" s="61" t="s">
        <v>5</v>
      </c>
      <c r="I103" s="61" t="s">
        <v>5</v>
      </c>
      <c r="J103" s="61" t="s">
        <v>5</v>
      </c>
      <c r="K103" s="61" t="s">
        <v>5</v>
      </c>
      <c r="L103" s="61" t="s">
        <v>5</v>
      </c>
      <c r="M103" s="61" t="s">
        <v>5</v>
      </c>
      <c r="N103" s="61" t="s">
        <v>5</v>
      </c>
      <c r="O103" s="61" t="s">
        <v>5</v>
      </c>
      <c r="P103" s="114"/>
      <c r="Q103" s="27" t="s">
        <v>5</v>
      </c>
      <c r="R103" s="18"/>
      <c r="S103" s="71" t="s">
        <v>5</v>
      </c>
      <c r="U103" s="76" t="s">
        <v>96</v>
      </c>
      <c r="W103" s="27" t="s">
        <v>5</v>
      </c>
    </row>
    <row r="104" spans="1:23" x14ac:dyDescent="0.25">
      <c r="A104" s="58"/>
      <c r="C104" s="14"/>
      <c r="D104" s="50" t="s">
        <v>6</v>
      </c>
      <c r="E104" s="149"/>
      <c r="F104" s="149"/>
      <c r="G104" s="54"/>
      <c r="H104" s="54"/>
      <c r="I104" s="54"/>
      <c r="J104" s="54"/>
      <c r="K104" s="54"/>
      <c r="L104" s="54"/>
      <c r="M104" s="54"/>
      <c r="N104" s="54"/>
      <c r="O104" s="54"/>
      <c r="P104" s="114"/>
      <c r="Q104" s="123"/>
      <c r="R104" s="18"/>
      <c r="S104" s="43"/>
      <c r="U104" s="123">
        <f t="shared" si="8"/>
        <v>0</v>
      </c>
      <c r="W104" s="123">
        <f t="shared" si="8"/>
        <v>0</v>
      </c>
    </row>
    <row r="105" spans="1:23" x14ac:dyDescent="0.25">
      <c r="A105" s="58">
        <v>962</v>
      </c>
      <c r="C105" s="14"/>
      <c r="D105" s="15"/>
      <c r="E105" s="26" t="s">
        <v>49</v>
      </c>
      <c r="F105" s="26"/>
      <c r="G105" s="54"/>
      <c r="H105" s="84"/>
      <c r="I105" s="67"/>
      <c r="J105" s="67"/>
      <c r="K105" s="54">
        <f t="shared" ref="K105:K114" si="24">H105+I105+J105</f>
        <v>0</v>
      </c>
      <c r="L105" s="54"/>
      <c r="M105" s="54">
        <f t="shared" ref="M105:M118" si="25">SUM(K105:L105)</f>
        <v>0</v>
      </c>
      <c r="N105" s="54"/>
      <c r="O105" s="67"/>
      <c r="P105" s="76"/>
      <c r="Q105" s="112">
        <f t="shared" ref="Q105:Q115" si="26">G105-M105</f>
        <v>0</v>
      </c>
      <c r="R105" s="18"/>
      <c r="S105" s="44">
        <f t="shared" si="11"/>
        <v>0</v>
      </c>
      <c r="U105" s="112">
        <f t="shared" si="8"/>
        <v>0</v>
      </c>
      <c r="W105" s="112">
        <f t="shared" si="8"/>
        <v>0</v>
      </c>
    </row>
    <row r="106" spans="1:23" x14ac:dyDescent="0.25">
      <c r="A106" s="62">
        <v>-2825</v>
      </c>
      <c r="C106" s="14"/>
      <c r="D106" s="15"/>
      <c r="E106" s="34" t="s">
        <v>50</v>
      </c>
      <c r="F106" s="26"/>
      <c r="G106" s="58">
        <v>0</v>
      </c>
      <c r="H106" s="84">
        <v>15</v>
      </c>
      <c r="I106" s="67"/>
      <c r="J106" s="67"/>
      <c r="K106" s="62">
        <f t="shared" si="24"/>
        <v>15</v>
      </c>
      <c r="L106" s="62"/>
      <c r="M106" s="62">
        <f t="shared" si="25"/>
        <v>15</v>
      </c>
      <c r="N106" s="62"/>
      <c r="O106" s="69">
        <v>15</v>
      </c>
      <c r="P106" s="76"/>
      <c r="Q106" s="112">
        <f t="shared" si="26"/>
        <v>-15</v>
      </c>
      <c r="R106" s="18"/>
      <c r="S106" s="44">
        <f t="shared" si="11"/>
        <v>0</v>
      </c>
      <c r="U106" s="112">
        <f t="shared" si="8"/>
        <v>-15</v>
      </c>
      <c r="W106" s="112">
        <v>2825</v>
      </c>
    </row>
    <row r="107" spans="1:23" x14ac:dyDescent="0.25">
      <c r="A107" s="62">
        <v>37068</v>
      </c>
      <c r="C107" s="14"/>
      <c r="D107" s="15"/>
      <c r="E107" s="37" t="s">
        <v>51</v>
      </c>
      <c r="F107" s="26"/>
      <c r="G107" s="62"/>
      <c r="H107" s="84"/>
      <c r="I107" s="67"/>
      <c r="J107" s="67"/>
      <c r="K107" s="62">
        <f t="shared" si="24"/>
        <v>0</v>
      </c>
      <c r="L107" s="62"/>
      <c r="M107" s="62">
        <f t="shared" si="25"/>
        <v>0</v>
      </c>
      <c r="N107" s="62"/>
      <c r="O107" s="69"/>
      <c r="P107" s="76"/>
      <c r="Q107" s="112">
        <f t="shared" si="26"/>
        <v>0</v>
      </c>
      <c r="R107" s="18"/>
      <c r="S107" s="44">
        <f t="shared" si="11"/>
        <v>0</v>
      </c>
      <c r="U107" s="112">
        <f t="shared" si="8"/>
        <v>0</v>
      </c>
      <c r="W107" s="112">
        <f t="shared" si="8"/>
        <v>0</v>
      </c>
    </row>
    <row r="108" spans="1:23" x14ac:dyDescent="0.25">
      <c r="A108" s="62">
        <v>408</v>
      </c>
      <c r="C108" s="14"/>
      <c r="D108" s="15"/>
      <c r="E108" s="37" t="s">
        <v>52</v>
      </c>
      <c r="F108" s="26"/>
      <c r="G108" s="62"/>
      <c r="H108" s="84"/>
      <c r="I108" s="67"/>
      <c r="J108" s="67"/>
      <c r="K108" s="62">
        <f t="shared" si="24"/>
        <v>0</v>
      </c>
      <c r="L108" s="62"/>
      <c r="M108" s="62">
        <f t="shared" si="25"/>
        <v>0</v>
      </c>
      <c r="N108" s="62"/>
      <c r="O108" s="69"/>
      <c r="P108" s="76"/>
      <c r="Q108" s="112">
        <f t="shared" si="26"/>
        <v>0</v>
      </c>
      <c r="R108" s="18"/>
      <c r="S108" s="44">
        <f t="shared" si="11"/>
        <v>0</v>
      </c>
      <c r="U108" s="112">
        <f t="shared" si="8"/>
        <v>0</v>
      </c>
      <c r="W108" s="112">
        <f t="shared" si="8"/>
        <v>0</v>
      </c>
    </row>
    <row r="109" spans="1:23" x14ac:dyDescent="0.25">
      <c r="A109" s="62">
        <v>2915</v>
      </c>
      <c r="C109" s="14"/>
      <c r="D109" s="15"/>
      <c r="E109" s="37" t="s">
        <v>53</v>
      </c>
      <c r="F109" s="26"/>
      <c r="G109" s="62"/>
      <c r="H109" s="84"/>
      <c r="I109" s="67"/>
      <c r="J109" s="67"/>
      <c r="K109" s="62">
        <f t="shared" si="24"/>
        <v>0</v>
      </c>
      <c r="L109" s="62"/>
      <c r="M109" s="62">
        <f t="shared" si="25"/>
        <v>0</v>
      </c>
      <c r="N109" s="62"/>
      <c r="O109" s="69"/>
      <c r="P109" s="76"/>
      <c r="Q109" s="112">
        <f t="shared" si="26"/>
        <v>0</v>
      </c>
      <c r="R109" s="18"/>
      <c r="S109" s="44">
        <f t="shared" si="11"/>
        <v>0</v>
      </c>
      <c r="U109" s="112">
        <f t="shared" si="8"/>
        <v>0</v>
      </c>
      <c r="W109" s="112">
        <f t="shared" si="8"/>
        <v>0</v>
      </c>
    </row>
    <row r="110" spans="1:23" x14ac:dyDescent="0.25">
      <c r="A110" s="62">
        <v>-169</v>
      </c>
      <c r="C110" s="14"/>
      <c r="D110" s="15"/>
      <c r="E110" s="26" t="s">
        <v>54</v>
      </c>
      <c r="F110" s="26"/>
      <c r="G110" s="62">
        <v>500</v>
      </c>
      <c r="H110" s="84">
        <v>833</v>
      </c>
      <c r="I110" s="67"/>
      <c r="J110" s="67"/>
      <c r="K110" s="62">
        <f t="shared" si="24"/>
        <v>833</v>
      </c>
      <c r="L110" s="62"/>
      <c r="M110" s="62">
        <f t="shared" si="25"/>
        <v>833</v>
      </c>
      <c r="N110" s="62"/>
      <c r="O110" s="69">
        <v>833</v>
      </c>
      <c r="P110" s="76"/>
      <c r="Q110" s="112">
        <f t="shared" si="26"/>
        <v>-333</v>
      </c>
      <c r="R110" s="18"/>
      <c r="S110" s="44">
        <f t="shared" si="11"/>
        <v>0</v>
      </c>
      <c r="U110" s="112">
        <f t="shared" si="8"/>
        <v>-333</v>
      </c>
      <c r="W110" s="112"/>
    </row>
    <row r="111" spans="1:23" x14ac:dyDescent="0.25">
      <c r="A111" s="62">
        <v>977</v>
      </c>
      <c r="C111" s="14"/>
      <c r="D111" s="15"/>
      <c r="E111" s="26" t="s">
        <v>103</v>
      </c>
      <c r="F111" s="26"/>
      <c r="G111" s="62"/>
      <c r="H111" s="84"/>
      <c r="I111" s="67"/>
      <c r="J111" s="67"/>
      <c r="K111" s="62">
        <f t="shared" si="24"/>
        <v>0</v>
      </c>
      <c r="L111" s="62"/>
      <c r="M111" s="62">
        <f t="shared" si="25"/>
        <v>0</v>
      </c>
      <c r="N111" s="62"/>
      <c r="O111" s="69"/>
      <c r="P111" s="76"/>
      <c r="Q111" s="112">
        <f t="shared" si="26"/>
        <v>0</v>
      </c>
      <c r="R111" s="18"/>
      <c r="S111" s="44">
        <f t="shared" si="11"/>
        <v>0</v>
      </c>
      <c r="U111" s="112">
        <f t="shared" si="8"/>
        <v>0</v>
      </c>
      <c r="W111" s="112">
        <f t="shared" si="8"/>
        <v>0</v>
      </c>
    </row>
    <row r="112" spans="1:23" x14ac:dyDescent="0.25">
      <c r="A112" s="62"/>
      <c r="C112" s="14"/>
      <c r="D112" s="15"/>
      <c r="E112" s="26" t="s">
        <v>91</v>
      </c>
      <c r="F112" s="26"/>
      <c r="G112" s="62">
        <v>1200</v>
      </c>
      <c r="H112" s="84"/>
      <c r="I112" s="67"/>
      <c r="J112" s="67"/>
      <c r="K112" s="62">
        <f t="shared" si="24"/>
        <v>0</v>
      </c>
      <c r="L112" s="62"/>
      <c r="M112" s="62">
        <f t="shared" si="25"/>
        <v>0</v>
      </c>
      <c r="N112" s="62"/>
      <c r="O112" s="69">
        <v>1200</v>
      </c>
      <c r="P112" s="76"/>
      <c r="Q112" s="112">
        <f t="shared" si="26"/>
        <v>1200</v>
      </c>
      <c r="R112" s="18"/>
      <c r="S112" s="44">
        <f t="shared" si="11"/>
        <v>1200</v>
      </c>
      <c r="U112" s="112">
        <f t="shared" si="8"/>
        <v>0</v>
      </c>
      <c r="W112" s="112">
        <v>1200</v>
      </c>
    </row>
    <row r="113" spans="1:23" x14ac:dyDescent="0.25">
      <c r="A113" s="62"/>
      <c r="C113" s="14"/>
      <c r="D113" s="15"/>
      <c r="E113" s="26" t="s">
        <v>92</v>
      </c>
      <c r="F113" s="26"/>
      <c r="G113" s="62">
        <v>500</v>
      </c>
      <c r="H113" s="84">
        <v>460</v>
      </c>
      <c r="I113" s="67"/>
      <c r="J113" s="67"/>
      <c r="K113" s="62">
        <f t="shared" si="24"/>
        <v>460</v>
      </c>
      <c r="L113" s="62"/>
      <c r="M113" s="62">
        <f t="shared" si="25"/>
        <v>460</v>
      </c>
      <c r="N113" s="62"/>
      <c r="O113" s="62">
        <v>460</v>
      </c>
      <c r="P113" s="76"/>
      <c r="Q113" s="112">
        <f t="shared" si="26"/>
        <v>40</v>
      </c>
      <c r="R113" s="18"/>
      <c r="S113" s="44">
        <f t="shared" si="11"/>
        <v>0</v>
      </c>
      <c r="U113" s="112">
        <f t="shared" si="8"/>
        <v>40</v>
      </c>
      <c r="W113" s="112"/>
    </row>
    <row r="114" spans="1:23" x14ac:dyDescent="0.25">
      <c r="A114" s="54"/>
      <c r="C114" s="14"/>
      <c r="D114" s="15"/>
      <c r="E114" s="26" t="s">
        <v>93</v>
      </c>
      <c r="F114" s="26"/>
      <c r="G114" s="62">
        <v>16000</v>
      </c>
      <c r="H114" s="84">
        <v>0</v>
      </c>
      <c r="I114" s="67"/>
      <c r="J114" s="67"/>
      <c r="K114" s="62">
        <f t="shared" si="24"/>
        <v>0</v>
      </c>
      <c r="L114" s="62"/>
      <c r="M114" s="62">
        <f t="shared" si="25"/>
        <v>0</v>
      </c>
      <c r="N114" s="62"/>
      <c r="O114" s="62">
        <v>0</v>
      </c>
      <c r="P114" s="76"/>
      <c r="Q114" s="112">
        <f t="shared" si="26"/>
        <v>16000</v>
      </c>
      <c r="R114" s="18"/>
      <c r="S114" s="44">
        <f t="shared" ref="S114:S146" si="27">O114-M114</f>
        <v>0</v>
      </c>
      <c r="U114" s="112">
        <f t="shared" ref="U114:W137" si="28">G114-O114</f>
        <v>16000</v>
      </c>
      <c r="W114" s="112">
        <v>16000</v>
      </c>
    </row>
    <row r="115" spans="1:23" x14ac:dyDescent="0.25">
      <c r="A115" s="154">
        <f>SUM(A105:A114)</f>
        <v>39336</v>
      </c>
      <c r="B115" s="15"/>
      <c r="C115" s="100"/>
      <c r="D115" s="101"/>
      <c r="E115" s="102"/>
      <c r="F115" s="103" t="s">
        <v>10</v>
      </c>
      <c r="G115" s="154">
        <f t="shared" ref="G115:L115" si="29">SUM(G105:G114)</f>
        <v>18200</v>
      </c>
      <c r="H115" s="154">
        <f t="shared" si="29"/>
        <v>1308</v>
      </c>
      <c r="I115" s="154">
        <f t="shared" si="29"/>
        <v>0</v>
      </c>
      <c r="J115" s="154">
        <f t="shared" si="29"/>
        <v>0</v>
      </c>
      <c r="K115" s="154">
        <f t="shared" si="29"/>
        <v>1308</v>
      </c>
      <c r="L115" s="154">
        <f t="shared" si="29"/>
        <v>0</v>
      </c>
      <c r="M115" s="154">
        <f t="shared" si="25"/>
        <v>1308</v>
      </c>
      <c r="N115" s="154"/>
      <c r="O115" s="154">
        <f>SUM(O105:O114)</f>
        <v>2508</v>
      </c>
      <c r="P115" s="108"/>
      <c r="Q115" s="155">
        <f t="shared" si="26"/>
        <v>16892</v>
      </c>
      <c r="R115" s="50"/>
      <c r="S115" s="156">
        <f t="shared" si="27"/>
        <v>1200</v>
      </c>
      <c r="T115" s="15"/>
      <c r="U115" s="145">
        <f t="shared" si="28"/>
        <v>15692</v>
      </c>
      <c r="V115" s="15"/>
      <c r="W115" s="145">
        <f>SUM(W106:W114)</f>
        <v>20025</v>
      </c>
    </row>
    <row r="116" spans="1:23" x14ac:dyDescent="0.25">
      <c r="A116" s="58"/>
      <c r="C116" s="12"/>
      <c r="D116" t="s">
        <v>11</v>
      </c>
      <c r="E116" s="32"/>
      <c r="F116" s="34"/>
      <c r="G116" s="58"/>
      <c r="M116" s="58"/>
      <c r="Q116" s="79"/>
      <c r="S116" s="41">
        <f t="shared" si="27"/>
        <v>0</v>
      </c>
      <c r="U116" s="123">
        <f t="shared" si="28"/>
        <v>0</v>
      </c>
      <c r="W116" s="123">
        <f t="shared" si="28"/>
        <v>0</v>
      </c>
    </row>
    <row r="117" spans="1:23" ht="15.75" thickBot="1" x14ac:dyDescent="0.3">
      <c r="A117" s="85">
        <f>SUM(A116:A116)</f>
        <v>0</v>
      </c>
      <c r="C117" s="14"/>
      <c r="D117" s="15"/>
      <c r="E117" s="35"/>
      <c r="F117" s="35" t="s">
        <v>34</v>
      </c>
      <c r="G117" s="85">
        <f>SUM(G116:G116)</f>
        <v>0</v>
      </c>
      <c r="H117" s="85">
        <f t="shared" ref="H117:L117" si="30">SUM(H116:H116)</f>
        <v>0</v>
      </c>
      <c r="I117" s="85">
        <f t="shared" si="30"/>
        <v>0</v>
      </c>
      <c r="J117" s="85">
        <f t="shared" si="30"/>
        <v>0</v>
      </c>
      <c r="K117" s="85">
        <f t="shared" si="30"/>
        <v>0</v>
      </c>
      <c r="L117" s="85">
        <f t="shared" si="30"/>
        <v>0</v>
      </c>
      <c r="M117" s="85">
        <f t="shared" si="25"/>
        <v>0</v>
      </c>
      <c r="N117" s="85"/>
      <c r="O117" s="85">
        <f>SUM(O116:O116)</f>
        <v>0</v>
      </c>
      <c r="Q117" s="73">
        <f>G117-M117</f>
        <v>0</v>
      </c>
      <c r="S117" s="74">
        <f t="shared" si="27"/>
        <v>0</v>
      </c>
      <c r="U117" s="112">
        <f t="shared" si="28"/>
        <v>0</v>
      </c>
      <c r="W117" s="112">
        <f t="shared" si="28"/>
        <v>0</v>
      </c>
    </row>
    <row r="118" spans="1:23" ht="16.5" thickTop="1" thickBot="1" x14ac:dyDescent="0.3">
      <c r="A118" s="91">
        <f>SUM(A115+A117)</f>
        <v>39336</v>
      </c>
      <c r="C118" s="96"/>
      <c r="D118" s="97"/>
      <c r="E118" s="97"/>
      <c r="F118" s="98" t="s">
        <v>12</v>
      </c>
      <c r="G118" s="91">
        <f>SUM(G115+G117)</f>
        <v>18200</v>
      </c>
      <c r="H118" s="91">
        <f t="shared" ref="H118:L118" si="31">SUM(H115+H117)</f>
        <v>1308</v>
      </c>
      <c r="I118" s="91">
        <f t="shared" si="31"/>
        <v>0</v>
      </c>
      <c r="J118" s="91">
        <f t="shared" si="31"/>
        <v>0</v>
      </c>
      <c r="K118" s="91">
        <f t="shared" si="31"/>
        <v>1308</v>
      </c>
      <c r="L118" s="91">
        <f t="shared" si="31"/>
        <v>0</v>
      </c>
      <c r="M118" s="91">
        <f t="shared" si="25"/>
        <v>1308</v>
      </c>
      <c r="N118" s="91"/>
      <c r="O118" s="91">
        <f>SUM(O115+O117)</f>
        <v>2508</v>
      </c>
      <c r="Q118" s="139">
        <f>G118-M118</f>
        <v>16892</v>
      </c>
      <c r="S118" s="140">
        <f t="shared" si="27"/>
        <v>1200</v>
      </c>
      <c r="U118" s="137">
        <f t="shared" si="28"/>
        <v>15692</v>
      </c>
      <c r="W118" s="137">
        <f>W115</f>
        <v>20025</v>
      </c>
    </row>
    <row r="119" spans="1:23" ht="15.75" thickTop="1" x14ac:dyDescent="0.25">
      <c r="Q119" s="79"/>
      <c r="S119" s="41"/>
      <c r="U119" s="79"/>
      <c r="W119" s="79"/>
    </row>
    <row r="120" spans="1:23" x14ac:dyDescent="0.25">
      <c r="Q120" s="79"/>
      <c r="S120" s="41"/>
      <c r="U120" s="79"/>
      <c r="W120" s="79"/>
    </row>
    <row r="121" spans="1:23" x14ac:dyDescent="0.25">
      <c r="H121" s="59" t="s">
        <v>66</v>
      </c>
      <c r="I121" s="59" t="s">
        <v>67</v>
      </c>
      <c r="J121" s="59" t="s">
        <v>68</v>
      </c>
      <c r="K121" s="72" t="s">
        <v>69</v>
      </c>
      <c r="L121" s="59" t="s">
        <v>74</v>
      </c>
      <c r="M121" s="59" t="s">
        <v>75</v>
      </c>
      <c r="Q121" s="75" t="s">
        <v>79</v>
      </c>
      <c r="S121" t="s">
        <v>79</v>
      </c>
      <c r="U121" s="89"/>
      <c r="W121" s="89"/>
    </row>
    <row r="122" spans="1:23" x14ac:dyDescent="0.25">
      <c r="A122" s="60" t="s">
        <v>0</v>
      </c>
      <c r="C122" s="2"/>
      <c r="D122" s="3"/>
      <c r="E122" s="3"/>
      <c r="F122" s="3"/>
      <c r="G122" s="81" t="s">
        <v>89</v>
      </c>
      <c r="H122" s="81" t="s">
        <v>90</v>
      </c>
      <c r="I122" s="83"/>
      <c r="J122" s="81" t="s">
        <v>65</v>
      </c>
      <c r="K122" s="59" t="s">
        <v>95</v>
      </c>
      <c r="L122" s="81" t="s">
        <v>71</v>
      </c>
      <c r="M122" s="81" t="s">
        <v>76</v>
      </c>
      <c r="N122" s="81" t="s">
        <v>98</v>
      </c>
      <c r="O122" s="81" t="s">
        <v>89</v>
      </c>
      <c r="Q122" s="60" t="s">
        <v>89</v>
      </c>
      <c r="R122" s="78"/>
      <c r="S122" s="60" t="s">
        <v>89</v>
      </c>
      <c r="U122" s="136"/>
      <c r="V122" s="12"/>
      <c r="W122" s="152" t="s">
        <v>105</v>
      </c>
    </row>
    <row r="123" spans="1:23" x14ac:dyDescent="0.25">
      <c r="A123" s="58"/>
      <c r="C123" s="4"/>
      <c r="D123" s="1"/>
      <c r="E123" s="1"/>
      <c r="F123" s="1"/>
      <c r="G123" s="58"/>
      <c r="H123" s="58" t="s">
        <v>1</v>
      </c>
      <c r="I123" s="64" t="s">
        <v>63</v>
      </c>
      <c r="J123" s="58" t="s">
        <v>63</v>
      </c>
      <c r="K123" s="58"/>
      <c r="L123" s="58" t="s">
        <v>72</v>
      </c>
      <c r="M123" s="58"/>
      <c r="N123" s="58" t="s">
        <v>99</v>
      </c>
      <c r="O123" s="58" t="s">
        <v>2</v>
      </c>
      <c r="Q123" s="76" t="s">
        <v>80</v>
      </c>
      <c r="R123" s="78"/>
      <c r="S123" s="76" t="s">
        <v>82</v>
      </c>
      <c r="U123" s="78" t="s">
        <v>87</v>
      </c>
      <c r="V123" s="12"/>
      <c r="W123" s="58"/>
    </row>
    <row r="124" spans="1:23" x14ac:dyDescent="0.25">
      <c r="A124" s="54" t="s">
        <v>1</v>
      </c>
      <c r="C124" s="7"/>
      <c r="D124" s="8"/>
      <c r="E124" s="8"/>
      <c r="F124" s="8"/>
      <c r="G124" s="54" t="s">
        <v>3</v>
      </c>
      <c r="H124" s="54" t="s">
        <v>101</v>
      </c>
      <c r="I124" s="65" t="s">
        <v>64</v>
      </c>
      <c r="J124" s="54"/>
      <c r="K124" s="54"/>
      <c r="L124" s="54" t="s">
        <v>73</v>
      </c>
      <c r="M124" s="54"/>
      <c r="N124" s="54" t="s">
        <v>100</v>
      </c>
      <c r="O124" s="54" t="s">
        <v>4</v>
      </c>
      <c r="Q124" s="24" t="s">
        <v>81</v>
      </c>
      <c r="R124" s="78"/>
      <c r="S124" s="24" t="s">
        <v>83</v>
      </c>
      <c r="U124" s="108" t="s">
        <v>88</v>
      </c>
      <c r="V124" s="12"/>
      <c r="W124" s="54" t="s">
        <v>3</v>
      </c>
    </row>
    <row r="125" spans="1:23" x14ac:dyDescent="0.25">
      <c r="A125" s="61" t="s">
        <v>5</v>
      </c>
      <c r="C125" s="9" t="s">
        <v>57</v>
      </c>
      <c r="D125" s="10"/>
      <c r="E125" s="10"/>
      <c r="F125" s="10"/>
      <c r="G125" s="58" t="s">
        <v>5</v>
      </c>
      <c r="H125" s="58" t="s">
        <v>5</v>
      </c>
      <c r="I125" s="64" t="s">
        <v>5</v>
      </c>
      <c r="J125" s="58" t="s">
        <v>5</v>
      </c>
      <c r="K125" s="58" t="s">
        <v>5</v>
      </c>
      <c r="L125" s="58" t="s">
        <v>5</v>
      </c>
      <c r="M125" s="58" t="s">
        <v>5</v>
      </c>
      <c r="N125" s="58" t="s">
        <v>5</v>
      </c>
      <c r="O125" s="58" t="s">
        <v>5</v>
      </c>
      <c r="Q125" s="27" t="s">
        <v>5</v>
      </c>
      <c r="R125" s="12"/>
      <c r="S125" s="11" t="s">
        <v>5</v>
      </c>
      <c r="U125" s="76" t="s">
        <v>96</v>
      </c>
      <c r="V125" s="12"/>
      <c r="W125" s="27" t="s">
        <v>5</v>
      </c>
    </row>
    <row r="126" spans="1:23" x14ac:dyDescent="0.25">
      <c r="A126" s="58"/>
      <c r="C126" s="12"/>
      <c r="D126" t="s">
        <v>6</v>
      </c>
      <c r="G126" s="58"/>
      <c r="H126" s="58"/>
      <c r="I126" s="64"/>
      <c r="J126" s="58"/>
      <c r="K126" s="58"/>
      <c r="L126" s="58"/>
      <c r="M126" s="58"/>
      <c r="N126" s="58"/>
      <c r="O126" s="58"/>
      <c r="Q126" s="123"/>
      <c r="R126" s="12"/>
      <c r="S126" s="13"/>
      <c r="U126" s="135">
        <f t="shared" si="28"/>
        <v>0</v>
      </c>
      <c r="V126" s="12"/>
      <c r="W126" s="123">
        <f t="shared" si="28"/>
        <v>0</v>
      </c>
    </row>
    <row r="127" spans="1:23" x14ac:dyDescent="0.25">
      <c r="A127" s="54">
        <v>34572</v>
      </c>
      <c r="C127" s="14"/>
      <c r="D127" s="15"/>
      <c r="E127" s="15" t="s">
        <v>58</v>
      </c>
      <c r="F127" s="15"/>
      <c r="G127" s="54">
        <v>38500</v>
      </c>
      <c r="H127" s="54">
        <v>34672</v>
      </c>
      <c r="I127" s="65"/>
      <c r="J127" s="54"/>
      <c r="K127" s="54">
        <f>H127+I127+J127</f>
        <v>34672</v>
      </c>
      <c r="L127" s="54"/>
      <c r="M127" s="54">
        <f t="shared" ref="M127:M131" si="32">SUM(K127:L127)</f>
        <v>34672</v>
      </c>
      <c r="N127" s="54"/>
      <c r="O127" s="54">
        <f>M127</f>
        <v>34672</v>
      </c>
      <c r="Q127" s="122">
        <f>G127-M127</f>
        <v>3828</v>
      </c>
      <c r="R127" s="12"/>
      <c r="S127" s="51">
        <f t="shared" si="27"/>
        <v>0</v>
      </c>
      <c r="U127" s="122">
        <f t="shared" si="28"/>
        <v>3828</v>
      </c>
      <c r="V127" s="12"/>
      <c r="W127" s="122">
        <v>40000</v>
      </c>
    </row>
    <row r="128" spans="1:23" x14ac:dyDescent="0.25">
      <c r="A128" s="58"/>
      <c r="C128" s="12"/>
      <c r="E128" s="34"/>
      <c r="G128" s="58"/>
      <c r="H128" s="58"/>
      <c r="I128" s="64"/>
      <c r="J128" s="58"/>
      <c r="K128" s="58"/>
      <c r="L128" s="58"/>
      <c r="M128" s="58">
        <f t="shared" si="32"/>
        <v>0</v>
      </c>
      <c r="N128" s="58"/>
      <c r="O128" s="58"/>
      <c r="Q128" s="123"/>
      <c r="R128" s="12"/>
      <c r="S128" s="13">
        <f t="shared" si="27"/>
        <v>0</v>
      </c>
      <c r="U128" s="135">
        <f t="shared" si="28"/>
        <v>0</v>
      </c>
      <c r="V128" s="12"/>
      <c r="W128" s="123">
        <f t="shared" si="28"/>
        <v>0</v>
      </c>
    </row>
    <row r="129" spans="1:23" x14ac:dyDescent="0.25">
      <c r="A129" s="54">
        <v>37634</v>
      </c>
      <c r="C129" s="14"/>
      <c r="D129" s="15"/>
      <c r="E129" s="15" t="s">
        <v>59</v>
      </c>
      <c r="F129" s="15"/>
      <c r="G129" s="54">
        <v>41000</v>
      </c>
      <c r="H129" s="54">
        <v>37228</v>
      </c>
      <c r="I129" s="65">
        <v>-2948</v>
      </c>
      <c r="J129" s="54"/>
      <c r="K129" s="54">
        <f>H129+I129+J129</f>
        <v>34280</v>
      </c>
      <c r="L129" s="54"/>
      <c r="M129" s="54">
        <f t="shared" si="32"/>
        <v>34280</v>
      </c>
      <c r="N129" s="54"/>
      <c r="O129" s="54">
        <v>41000</v>
      </c>
      <c r="Q129" s="122">
        <f>G129-M129</f>
        <v>6720</v>
      </c>
      <c r="R129" s="12"/>
      <c r="S129" s="51">
        <f t="shared" si="27"/>
        <v>6720</v>
      </c>
      <c r="U129" s="122">
        <f t="shared" si="28"/>
        <v>0</v>
      </c>
      <c r="V129" s="12"/>
      <c r="W129" s="122">
        <v>44000</v>
      </c>
    </row>
    <row r="130" spans="1:23" x14ac:dyDescent="0.25">
      <c r="A130" s="58"/>
      <c r="C130" s="12"/>
      <c r="G130" s="58"/>
      <c r="H130" s="58"/>
      <c r="I130" s="64"/>
      <c r="J130" s="58"/>
      <c r="K130" s="58"/>
      <c r="L130" s="58"/>
      <c r="M130" s="58"/>
      <c r="N130" s="58"/>
      <c r="O130" s="58"/>
      <c r="Q130" s="123"/>
      <c r="R130" s="12"/>
      <c r="S130" s="13">
        <f t="shared" si="27"/>
        <v>0</v>
      </c>
      <c r="U130" s="135">
        <f t="shared" si="28"/>
        <v>0</v>
      </c>
      <c r="V130" s="12"/>
      <c r="W130" s="123">
        <f t="shared" si="28"/>
        <v>0</v>
      </c>
    </row>
    <row r="131" spans="1:23" x14ac:dyDescent="0.25">
      <c r="A131" s="54"/>
      <c r="C131" s="14"/>
      <c r="D131" s="15"/>
      <c r="E131" s="15" t="s">
        <v>60</v>
      </c>
      <c r="F131" s="15"/>
      <c r="G131" s="54">
        <v>4500</v>
      </c>
      <c r="H131" s="54"/>
      <c r="I131" s="65"/>
      <c r="J131" s="54"/>
      <c r="K131" s="54">
        <v>0</v>
      </c>
      <c r="L131" s="54"/>
      <c r="M131" s="54">
        <f t="shared" si="32"/>
        <v>0</v>
      </c>
      <c r="N131" s="54"/>
      <c r="O131" s="54">
        <v>4500</v>
      </c>
      <c r="Q131" s="123">
        <f>G131-M131</f>
        <v>4500</v>
      </c>
      <c r="R131" s="12"/>
      <c r="S131" s="13">
        <f t="shared" si="27"/>
        <v>4500</v>
      </c>
      <c r="U131" s="135">
        <f t="shared" si="28"/>
        <v>0</v>
      </c>
      <c r="V131" s="12"/>
      <c r="W131" s="123">
        <v>4500</v>
      </c>
    </row>
    <row r="132" spans="1:23" x14ac:dyDescent="0.25">
      <c r="A132" s="54"/>
      <c r="C132" s="14"/>
      <c r="D132" s="15"/>
      <c r="E132" s="134" t="s">
        <v>104</v>
      </c>
      <c r="F132" s="134"/>
      <c r="G132" s="54"/>
      <c r="H132" s="54">
        <v>231</v>
      </c>
      <c r="I132" s="65"/>
      <c r="J132" s="54"/>
      <c r="K132" s="54">
        <f>SUM(H132:J132)</f>
        <v>231</v>
      </c>
      <c r="L132" s="54"/>
      <c r="M132" s="54">
        <f>SUM(K132)</f>
        <v>231</v>
      </c>
      <c r="N132" s="54"/>
      <c r="O132" s="54">
        <f>M132</f>
        <v>231</v>
      </c>
      <c r="Q132" s="112"/>
      <c r="R132" s="12"/>
      <c r="S132" s="44"/>
      <c r="U132" s="112"/>
      <c r="V132" s="12"/>
      <c r="W132" s="112">
        <f>O132</f>
        <v>231</v>
      </c>
    </row>
    <row r="133" spans="1:23" x14ac:dyDescent="0.25">
      <c r="A133" s="54">
        <v>76206</v>
      </c>
      <c r="C133" s="14"/>
      <c r="D133" s="15"/>
      <c r="E133" s="15"/>
      <c r="F133" s="35" t="s">
        <v>10</v>
      </c>
      <c r="G133" s="54">
        <f>SUM(G127:G131)</f>
        <v>84000</v>
      </c>
      <c r="H133" s="54">
        <f>SUM(H127:H132)</f>
        <v>72131</v>
      </c>
      <c r="I133" s="54">
        <f t="shared" ref="I133:M133" si="33">SUM(I127:I132)</f>
        <v>-2948</v>
      </c>
      <c r="J133" s="54">
        <f t="shared" si="33"/>
        <v>0</v>
      </c>
      <c r="K133" s="54">
        <f t="shared" si="33"/>
        <v>69183</v>
      </c>
      <c r="L133" s="54">
        <f t="shared" si="33"/>
        <v>0</v>
      </c>
      <c r="M133" s="54">
        <f t="shared" si="33"/>
        <v>69183</v>
      </c>
      <c r="N133" s="54"/>
      <c r="O133" s="54">
        <f>SUM(O126:O132)</f>
        <v>80403</v>
      </c>
      <c r="Q133" s="24">
        <f>G133-M133</f>
        <v>14817</v>
      </c>
      <c r="R133" s="12"/>
      <c r="S133" s="17">
        <f t="shared" si="27"/>
        <v>11220</v>
      </c>
      <c r="U133" s="135">
        <f t="shared" si="28"/>
        <v>3597</v>
      </c>
      <c r="V133" s="12"/>
      <c r="W133" s="123">
        <f>SUM(W126:W132)</f>
        <v>88731</v>
      </c>
    </row>
    <row r="134" spans="1:23" ht="15.75" thickBot="1" x14ac:dyDescent="0.3">
      <c r="A134" s="66">
        <f>A133</f>
        <v>76206</v>
      </c>
      <c r="C134" s="96"/>
      <c r="D134" s="97"/>
      <c r="E134" s="97"/>
      <c r="F134" s="98" t="s">
        <v>12</v>
      </c>
      <c r="G134" s="66">
        <f t="shared" ref="G134:O134" si="34">G133</f>
        <v>84000</v>
      </c>
      <c r="H134" s="66">
        <f t="shared" ref="H134:M134" si="35">H133</f>
        <v>72131</v>
      </c>
      <c r="I134" s="125">
        <f t="shared" si="35"/>
        <v>-2948</v>
      </c>
      <c r="J134" s="66">
        <f t="shared" si="35"/>
        <v>0</v>
      </c>
      <c r="K134" s="66">
        <f t="shared" si="35"/>
        <v>69183</v>
      </c>
      <c r="L134" s="66">
        <f t="shared" si="35"/>
        <v>0</v>
      </c>
      <c r="M134" s="66">
        <f t="shared" si="35"/>
        <v>69183</v>
      </c>
      <c r="N134" s="66"/>
      <c r="O134" s="66">
        <f t="shared" si="34"/>
        <v>80403</v>
      </c>
      <c r="Q134" s="132">
        <f>G134-M134</f>
        <v>14817</v>
      </c>
      <c r="R134" s="12"/>
      <c r="S134" s="141">
        <f t="shared" si="27"/>
        <v>11220</v>
      </c>
      <c r="U134" s="137">
        <f t="shared" si="28"/>
        <v>3597</v>
      </c>
      <c r="V134" s="12"/>
      <c r="W134" s="137">
        <f>W133</f>
        <v>88731</v>
      </c>
    </row>
    <row r="135" spans="1:23" ht="15.75" thickTop="1" x14ac:dyDescent="0.25">
      <c r="A135"/>
      <c r="F135" s="32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U135" s="79"/>
      <c r="W135" s="79"/>
    </row>
    <row r="136" spans="1:23" x14ac:dyDescent="0.25">
      <c r="A136"/>
      <c r="F136" s="32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U136" s="79"/>
      <c r="W136" s="79"/>
    </row>
    <row r="137" spans="1:23" x14ac:dyDescent="0.25">
      <c r="H137" s="59" t="s">
        <v>66</v>
      </c>
      <c r="I137" s="59" t="s">
        <v>67</v>
      </c>
      <c r="J137" s="59" t="s">
        <v>68</v>
      </c>
      <c r="K137" s="72" t="s">
        <v>69</v>
      </c>
      <c r="L137" s="59" t="s">
        <v>74</v>
      </c>
      <c r="M137" s="59" t="s">
        <v>75</v>
      </c>
      <c r="Q137" s="75" t="s">
        <v>79</v>
      </c>
      <c r="R137" s="75"/>
      <c r="S137" s="77" t="s">
        <v>79</v>
      </c>
      <c r="U137" s="89">
        <f t="shared" si="28"/>
        <v>0</v>
      </c>
      <c r="W137" s="89"/>
    </row>
    <row r="138" spans="1:23" x14ac:dyDescent="0.25">
      <c r="A138" s="60" t="s">
        <v>0</v>
      </c>
      <c r="C138" s="2"/>
      <c r="D138" s="3"/>
      <c r="E138" s="3"/>
      <c r="F138" s="3"/>
      <c r="G138" s="81" t="s">
        <v>89</v>
      </c>
      <c r="H138" s="81" t="s">
        <v>90</v>
      </c>
      <c r="I138" s="81"/>
      <c r="J138" s="81" t="s">
        <v>65</v>
      </c>
      <c r="K138" s="59" t="s">
        <v>95</v>
      </c>
      <c r="L138" s="81" t="s">
        <v>71</v>
      </c>
      <c r="M138" s="81" t="s">
        <v>76</v>
      </c>
      <c r="N138" s="81" t="s">
        <v>98</v>
      </c>
      <c r="O138" s="81" t="s">
        <v>89</v>
      </c>
      <c r="P138" s="76"/>
      <c r="Q138" s="113" t="s">
        <v>89</v>
      </c>
      <c r="R138" s="114"/>
      <c r="S138" s="60" t="s">
        <v>89</v>
      </c>
      <c r="U138" s="107"/>
      <c r="W138" s="152" t="s">
        <v>105</v>
      </c>
    </row>
    <row r="139" spans="1:23" x14ac:dyDescent="0.25">
      <c r="A139" s="58"/>
      <c r="C139" s="4"/>
      <c r="D139" s="1"/>
      <c r="E139" s="1"/>
      <c r="F139" s="1"/>
      <c r="G139" s="58"/>
      <c r="H139" s="58" t="s">
        <v>1</v>
      </c>
      <c r="I139" s="58" t="s">
        <v>63</v>
      </c>
      <c r="J139" s="58" t="s">
        <v>63</v>
      </c>
      <c r="K139" s="58"/>
      <c r="L139" s="58" t="s">
        <v>72</v>
      </c>
      <c r="M139" s="58"/>
      <c r="N139" s="58" t="s">
        <v>99</v>
      </c>
      <c r="O139" s="58" t="s">
        <v>2</v>
      </c>
      <c r="P139" s="76"/>
      <c r="Q139" s="114" t="s">
        <v>80</v>
      </c>
      <c r="R139" s="114"/>
      <c r="S139" s="114" t="s">
        <v>82</v>
      </c>
      <c r="U139" s="76" t="s">
        <v>87</v>
      </c>
      <c r="W139" s="58"/>
    </row>
    <row r="140" spans="1:23" x14ac:dyDescent="0.25">
      <c r="A140" s="54" t="s">
        <v>1</v>
      </c>
      <c r="C140" s="7"/>
      <c r="D140" s="8"/>
      <c r="E140" s="8"/>
      <c r="F140" s="8"/>
      <c r="G140" s="54" t="s">
        <v>3</v>
      </c>
      <c r="H140" s="54" t="s">
        <v>101</v>
      </c>
      <c r="I140" s="54" t="s">
        <v>64</v>
      </c>
      <c r="J140" s="54"/>
      <c r="K140" s="54"/>
      <c r="L140" s="54" t="s">
        <v>73</v>
      </c>
      <c r="M140" s="54"/>
      <c r="N140" s="54" t="s">
        <v>100</v>
      </c>
      <c r="O140" s="54" t="s">
        <v>4</v>
      </c>
      <c r="P140" s="76"/>
      <c r="Q140" s="24" t="s">
        <v>81</v>
      </c>
      <c r="R140" s="114"/>
      <c r="S140" s="24" t="s">
        <v>83</v>
      </c>
      <c r="U140" s="108" t="s">
        <v>88</v>
      </c>
      <c r="W140" s="54" t="s">
        <v>3</v>
      </c>
    </row>
    <row r="141" spans="1:23" x14ac:dyDescent="0.25">
      <c r="A141" s="58" t="s">
        <v>5</v>
      </c>
      <c r="C141" s="9" t="s">
        <v>61</v>
      </c>
      <c r="D141" s="10"/>
      <c r="E141" s="10"/>
      <c r="F141" s="10"/>
      <c r="G141" s="62" t="s">
        <v>5</v>
      </c>
      <c r="H141" s="62" t="s">
        <v>5</v>
      </c>
      <c r="I141" s="62" t="s">
        <v>5</v>
      </c>
      <c r="J141" s="62" t="s">
        <v>5</v>
      </c>
      <c r="K141" s="62" t="s">
        <v>5</v>
      </c>
      <c r="L141" s="62" t="s">
        <v>5</v>
      </c>
      <c r="M141" s="62" t="s">
        <v>5</v>
      </c>
      <c r="N141" s="62" t="s">
        <v>5</v>
      </c>
      <c r="O141" s="62" t="s">
        <v>5</v>
      </c>
      <c r="P141" s="76"/>
      <c r="Q141" s="28" t="s">
        <v>5</v>
      </c>
      <c r="R141" s="5"/>
      <c r="S141" s="144" t="s">
        <v>5</v>
      </c>
      <c r="U141" s="111" t="s">
        <v>96</v>
      </c>
      <c r="W141" s="27" t="s">
        <v>5</v>
      </c>
    </row>
    <row r="142" spans="1:23" x14ac:dyDescent="0.25">
      <c r="A142" s="58">
        <v>12484</v>
      </c>
      <c r="C142" s="12"/>
      <c r="D142" t="s">
        <v>6</v>
      </c>
      <c r="G142" s="58">
        <v>12800</v>
      </c>
      <c r="H142" s="58">
        <v>4574</v>
      </c>
      <c r="I142" s="58"/>
      <c r="J142" s="58"/>
      <c r="K142" s="58">
        <f>H142+I142+J142</f>
        <v>4574</v>
      </c>
      <c r="L142" s="58"/>
      <c r="M142" s="58">
        <f t="shared" ref="M142:M146" si="36">SUM(K142:L142)</f>
        <v>4574</v>
      </c>
      <c r="N142" s="58"/>
      <c r="O142" s="58">
        <v>12800</v>
      </c>
      <c r="P142" s="76"/>
      <c r="Q142" s="122">
        <f>G142-M142</f>
        <v>8226</v>
      </c>
      <c r="R142" s="5"/>
      <c r="S142" s="51">
        <f t="shared" si="27"/>
        <v>8226</v>
      </c>
      <c r="U142" s="123">
        <f>G142-O142</f>
        <v>0</v>
      </c>
      <c r="W142" s="123">
        <v>12800</v>
      </c>
    </row>
    <row r="143" spans="1:23" x14ac:dyDescent="0.25">
      <c r="A143" s="70">
        <f>SUM(A142)</f>
        <v>12484</v>
      </c>
      <c r="C143" s="40"/>
      <c r="D143" s="33"/>
      <c r="E143" s="33"/>
      <c r="F143" s="20" t="s">
        <v>10</v>
      </c>
      <c r="G143" s="70">
        <f t="shared" ref="G143:O143" si="37">SUM(G142)</f>
        <v>12800</v>
      </c>
      <c r="H143" s="70">
        <f t="shared" si="37"/>
        <v>4574</v>
      </c>
      <c r="I143" s="70">
        <f t="shared" si="37"/>
        <v>0</v>
      </c>
      <c r="J143" s="70">
        <f t="shared" si="37"/>
        <v>0</v>
      </c>
      <c r="K143" s="70">
        <f t="shared" si="37"/>
        <v>4574</v>
      </c>
      <c r="L143" s="70">
        <f t="shared" si="37"/>
        <v>0</v>
      </c>
      <c r="M143" s="70">
        <f t="shared" si="36"/>
        <v>4574</v>
      </c>
      <c r="N143" s="70"/>
      <c r="O143" s="70">
        <f t="shared" si="37"/>
        <v>12800</v>
      </c>
      <c r="P143" s="76"/>
      <c r="Q143" s="142">
        <f>G143-M143</f>
        <v>8226</v>
      </c>
      <c r="R143" s="5"/>
      <c r="S143" s="143">
        <f t="shared" si="27"/>
        <v>8226</v>
      </c>
      <c r="U143" s="112">
        <f t="shared" ref="U143:U145" si="38">G143-O143</f>
        <v>0</v>
      </c>
      <c r="W143" s="142">
        <f>SUM(W142)</f>
        <v>12800</v>
      </c>
    </row>
    <row r="144" spans="1:23" x14ac:dyDescent="0.25">
      <c r="A144" s="67">
        <v>-14235</v>
      </c>
      <c r="C144" s="12"/>
      <c r="D144" t="s">
        <v>11</v>
      </c>
      <c r="G144" s="84">
        <v>-15000</v>
      </c>
      <c r="H144" s="84">
        <v>-8507</v>
      </c>
      <c r="I144" s="67"/>
      <c r="J144" s="67"/>
      <c r="K144" s="58">
        <f>H144+I144+J144</f>
        <v>-8507</v>
      </c>
      <c r="L144" s="58"/>
      <c r="M144" s="62">
        <f t="shared" si="36"/>
        <v>-8507</v>
      </c>
      <c r="N144" s="54"/>
      <c r="O144" s="67">
        <v>-15000</v>
      </c>
      <c r="P144" s="76"/>
      <c r="Q144" s="80">
        <f>G144-M144</f>
        <v>-6493</v>
      </c>
      <c r="R144" s="5"/>
      <c r="S144" s="146">
        <f t="shared" si="27"/>
        <v>-6493</v>
      </c>
      <c r="U144" s="112">
        <f t="shared" si="38"/>
        <v>0</v>
      </c>
      <c r="W144" s="112">
        <v>-15000</v>
      </c>
    </row>
    <row r="145" spans="1:24" x14ac:dyDescent="0.25">
      <c r="A145" s="70">
        <f>SUM(A144)</f>
        <v>-14235</v>
      </c>
      <c r="C145" s="40"/>
      <c r="D145" s="33"/>
      <c r="E145" s="33"/>
      <c r="F145" s="20" t="s">
        <v>34</v>
      </c>
      <c r="G145" s="70">
        <f>SUM(G144)</f>
        <v>-15000</v>
      </c>
      <c r="H145" s="70">
        <f t="shared" ref="H145:L145" si="39">SUM(H144)</f>
        <v>-8507</v>
      </c>
      <c r="I145" s="70">
        <f t="shared" si="39"/>
        <v>0</v>
      </c>
      <c r="J145" s="70">
        <f t="shared" si="39"/>
        <v>0</v>
      </c>
      <c r="K145" s="70">
        <f t="shared" si="39"/>
        <v>-8507</v>
      </c>
      <c r="L145" s="70">
        <f t="shared" si="39"/>
        <v>0</v>
      </c>
      <c r="M145" s="62">
        <f t="shared" si="36"/>
        <v>-8507</v>
      </c>
      <c r="N145" s="62"/>
      <c r="O145" s="70">
        <f t="shared" ref="O145" si="40">SUM(O144)</f>
        <v>-15000</v>
      </c>
      <c r="P145" s="76"/>
      <c r="Q145" s="129">
        <f>G145-M145</f>
        <v>-6493</v>
      </c>
      <c r="R145" s="5"/>
      <c r="S145" s="128">
        <f t="shared" si="27"/>
        <v>-6493</v>
      </c>
      <c r="U145" s="112">
        <f t="shared" si="38"/>
        <v>0</v>
      </c>
      <c r="W145" s="142">
        <f>SUM(W144)</f>
        <v>-15000</v>
      </c>
    </row>
    <row r="146" spans="1:24" s="127" customFormat="1" x14ac:dyDescent="0.25">
      <c r="A146" s="161">
        <f>A143+A145</f>
        <v>-1751</v>
      </c>
      <c r="B146" s="166"/>
      <c r="C146" s="167"/>
      <c r="D146" s="166"/>
      <c r="E146" s="166"/>
      <c r="F146" s="162" t="s">
        <v>12</v>
      </c>
      <c r="G146" s="161">
        <f t="shared" ref="G146:O146" si="41">G143+G145</f>
        <v>-2200</v>
      </c>
      <c r="H146" s="161">
        <f t="shared" ref="H146:L146" si="42">H143+H145</f>
        <v>-3933</v>
      </c>
      <c r="I146" s="161">
        <f t="shared" si="42"/>
        <v>0</v>
      </c>
      <c r="J146" s="161">
        <f t="shared" si="42"/>
        <v>0</v>
      </c>
      <c r="K146" s="161">
        <f t="shared" si="42"/>
        <v>-3933</v>
      </c>
      <c r="L146" s="161">
        <f t="shared" si="42"/>
        <v>0</v>
      </c>
      <c r="M146" s="161">
        <f t="shared" si="36"/>
        <v>-3933</v>
      </c>
      <c r="N146" s="161"/>
      <c r="O146" s="161">
        <f t="shared" si="41"/>
        <v>-2200</v>
      </c>
      <c r="P146" s="76"/>
      <c r="Q146" s="163">
        <f>G146-M146</f>
        <v>1733</v>
      </c>
      <c r="R146" s="168"/>
      <c r="S146" s="156">
        <f t="shared" si="27"/>
        <v>1733</v>
      </c>
      <c r="T146" s="130"/>
      <c r="U146" s="145">
        <f>SUM(U142:U145)</f>
        <v>0</v>
      </c>
      <c r="V146" s="130"/>
      <c r="W146" s="145">
        <f>W143+W145</f>
        <v>-2200</v>
      </c>
      <c r="X146"/>
    </row>
    <row r="147" spans="1:24" ht="15.75" thickBot="1" x14ac:dyDescent="0.3">
      <c r="A147" s="164"/>
      <c r="B147" s="36"/>
      <c r="C147" s="36"/>
      <c r="D147" s="36"/>
      <c r="E147" s="36"/>
      <c r="F147" s="36"/>
      <c r="G147" s="157"/>
      <c r="H147" s="157"/>
      <c r="I147" s="157"/>
      <c r="J147" s="157"/>
      <c r="K147" s="157"/>
      <c r="L147" s="157"/>
      <c r="M147" s="157"/>
      <c r="N147" s="157"/>
      <c r="O147" s="157"/>
      <c r="P147" s="76"/>
      <c r="Q147" s="158"/>
      <c r="R147" s="5"/>
      <c r="S147" s="159"/>
      <c r="U147" s="160"/>
      <c r="W147" s="160"/>
    </row>
    <row r="148" spans="1:24" s="127" customFormat="1" ht="16.5" thickTop="1" thickBot="1" x14ac:dyDescent="0.3">
      <c r="A148" s="165">
        <f>SUM(+A40+A73+A96+A118+A134+A146)</f>
        <v>326264.05</v>
      </c>
      <c r="B148" s="165">
        <f>SUM(+B40+B73+B96+B118+B134+B146)</f>
        <v>0</v>
      </c>
      <c r="C148" s="213"/>
      <c r="D148" s="214"/>
      <c r="E148" s="214"/>
      <c r="F148" s="215"/>
      <c r="G148" s="165">
        <f>SUM(+G40+G73+G96+G118+G134+G146)</f>
        <v>363926</v>
      </c>
      <c r="H148" s="165">
        <f>SUM(+H40+H73+H96+H118+H134+H146)</f>
        <v>274301</v>
      </c>
      <c r="I148" s="165">
        <f>SUM(+I40+I73+I96+I118+I134+I146)</f>
        <v>-4810</v>
      </c>
      <c r="J148" s="165">
        <f>SUM(+J40+J73+J96+J118+J134+J146)</f>
        <v>0</v>
      </c>
      <c r="K148" s="165">
        <f>SUM(+K40+K73+K96+K118+K134+K146)</f>
        <v>269491</v>
      </c>
      <c r="L148" s="165">
        <f>SUM(+L40+L73+L96+L118+L134+L146)</f>
        <v>0</v>
      </c>
      <c r="M148" s="165">
        <f>SUM(+M40+M73+M96+M118+M134+M146)</f>
        <v>269491</v>
      </c>
      <c r="N148" s="165">
        <f>SUM(+N40+N73+N96+N118+N134+N146)</f>
        <v>2500</v>
      </c>
      <c r="O148" s="165">
        <f>SUM(+O40+O73+O96+O118+O134+O146)</f>
        <v>348953</v>
      </c>
      <c r="P148" s="76"/>
      <c r="Q148" s="165">
        <f>SUM(+Q40+Q73+Q96+Q118+Q134+Q146)</f>
        <v>94435</v>
      </c>
      <c r="R148" s="165">
        <f>SUM(+R40+R73+R96+R118+R134+R146)</f>
        <v>0</v>
      </c>
      <c r="S148" s="165">
        <f>SUM(+S40+S73+S96+S118+S134+S146)</f>
        <v>79462</v>
      </c>
      <c r="T148" s="165">
        <f>SUM(+T40+T73+T96+T118+T134+T146)</f>
        <v>0</v>
      </c>
      <c r="U148" s="165">
        <f>SUM(+U40+U73+U96+U118+U134+U146)</f>
        <v>14973</v>
      </c>
      <c r="V148" s="165">
        <f>SUM(+V40+V73+V96+V118+V134+V146)</f>
        <v>0</v>
      </c>
      <c r="W148" s="207">
        <f>SUM(+W40+W73+W96+W118+W134+W146)</f>
        <v>415633</v>
      </c>
      <c r="X148"/>
    </row>
    <row r="149" spans="1:24" s="127" customFormat="1" ht="15.75" thickTop="1" x14ac:dyDescent="0.25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/>
      <c r="S149" s="150"/>
      <c r="T149"/>
      <c r="U149" s="151"/>
      <c r="W149" s="151"/>
      <c r="X149"/>
    </row>
  </sheetData>
  <mergeCells count="1">
    <mergeCell ref="C148:F148"/>
  </mergeCells>
  <pageMargins left="0.70866141732283472" right="0.70866141732283472" top="0.74803149606299213" bottom="0.74803149606299213" header="0.31496062992125984" footer="0.31496062992125984"/>
  <pageSetup paperSize="9" scale="60" fitToHeight="10" orientation="landscape" r:id="rId1"/>
  <headerFooter>
    <oddHeader>&amp;CPARKS COMMITTEE
REVISED ESTIMATE 2025/26 AND BUDGET 2026/27 - DETAILED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8AEB-0BC6-4EB6-A47A-905E0D3F7D64}">
  <sheetPr>
    <pageSetUpPr fitToPage="1"/>
  </sheetPr>
  <dimension ref="A2:I53"/>
  <sheetViews>
    <sheetView workbookViewId="0">
      <pane ySplit="8" topLeftCell="A20" activePane="bottomLeft" state="frozen"/>
      <selection pane="bottomLeft" activeCell="A2" sqref="A2:I2"/>
    </sheetView>
  </sheetViews>
  <sheetFormatPr defaultRowHeight="15" x14ac:dyDescent="0.25"/>
  <cols>
    <col min="5" max="5" width="15.42578125" customWidth="1"/>
    <col min="6" max="9" width="12.7109375" customWidth="1"/>
  </cols>
  <sheetData>
    <row r="2" spans="1:9" x14ac:dyDescent="0.25">
      <c r="A2" s="216" t="s">
        <v>122</v>
      </c>
      <c r="B2" s="216"/>
      <c r="C2" s="216"/>
      <c r="D2" s="216"/>
      <c r="E2" s="216"/>
      <c r="F2" s="216"/>
      <c r="G2" s="216"/>
      <c r="H2" s="216"/>
      <c r="I2" s="216"/>
    </row>
    <row r="3" spans="1:9" x14ac:dyDescent="0.25">
      <c r="A3" s="216" t="s">
        <v>123</v>
      </c>
      <c r="B3" s="216"/>
      <c r="C3" s="216"/>
      <c r="D3" s="216"/>
      <c r="E3" s="216"/>
      <c r="F3" s="216"/>
      <c r="G3" s="216"/>
      <c r="H3" s="216"/>
      <c r="I3" s="216"/>
    </row>
    <row r="4" spans="1:9" x14ac:dyDescent="0.25">
      <c r="A4" s="216" t="s">
        <v>124</v>
      </c>
      <c r="B4" s="216"/>
      <c r="C4" s="216"/>
      <c r="D4" s="216"/>
      <c r="E4" s="216"/>
      <c r="F4" s="216"/>
      <c r="G4" s="216"/>
      <c r="H4" s="216"/>
      <c r="I4" s="216"/>
    </row>
    <row r="6" spans="1:9" x14ac:dyDescent="0.25">
      <c r="A6" s="2"/>
      <c r="B6" s="3"/>
      <c r="C6" s="3"/>
      <c r="D6" s="3"/>
      <c r="E6" s="3"/>
      <c r="F6" s="174" t="s">
        <v>89</v>
      </c>
      <c r="G6" s="175" t="s">
        <v>105</v>
      </c>
      <c r="H6" s="176" t="s">
        <v>108</v>
      </c>
      <c r="I6" s="176" t="s">
        <v>126</v>
      </c>
    </row>
    <row r="7" spans="1:9" x14ac:dyDescent="0.25">
      <c r="A7" s="4"/>
      <c r="B7" s="1"/>
      <c r="C7" s="1"/>
      <c r="D7" s="1"/>
      <c r="E7" s="1"/>
      <c r="F7" s="11" t="s">
        <v>125</v>
      </c>
      <c r="G7" s="177" t="s">
        <v>4</v>
      </c>
      <c r="H7" s="178" t="s">
        <v>4</v>
      </c>
      <c r="I7" s="11" t="s">
        <v>4</v>
      </c>
    </row>
    <row r="8" spans="1:9" x14ac:dyDescent="0.25">
      <c r="A8" s="7"/>
      <c r="B8" s="8"/>
      <c r="C8" s="8"/>
      <c r="D8" s="8"/>
      <c r="E8" s="8"/>
      <c r="F8" s="179" t="s">
        <v>4</v>
      </c>
      <c r="G8" s="180"/>
      <c r="H8" s="5"/>
      <c r="I8" s="149"/>
    </row>
    <row r="9" spans="1:9" x14ac:dyDescent="0.25">
      <c r="A9" s="21"/>
      <c r="B9" s="10"/>
      <c r="C9" s="10"/>
      <c r="D9" s="10"/>
      <c r="E9" s="10"/>
      <c r="F9" s="181" t="s">
        <v>5</v>
      </c>
      <c r="G9" s="182" t="s">
        <v>5</v>
      </c>
      <c r="H9" s="183" t="s">
        <v>5</v>
      </c>
      <c r="I9" s="183" t="s">
        <v>5</v>
      </c>
    </row>
    <row r="10" spans="1:9" x14ac:dyDescent="0.25">
      <c r="A10" s="22" t="s">
        <v>109</v>
      </c>
      <c r="F10" s="11"/>
      <c r="G10" s="196"/>
      <c r="H10" s="11"/>
      <c r="I10" s="11"/>
    </row>
    <row r="11" spans="1:9" x14ac:dyDescent="0.25">
      <c r="A11" s="22"/>
      <c r="F11" s="11"/>
      <c r="G11" s="196"/>
      <c r="H11" s="11"/>
      <c r="I11" s="11"/>
    </row>
    <row r="12" spans="1:9" x14ac:dyDescent="0.25">
      <c r="A12" s="22"/>
      <c r="B12" t="s">
        <v>110</v>
      </c>
      <c r="F12" s="11">
        <v>3959</v>
      </c>
      <c r="G12" s="196">
        <v>8133</v>
      </c>
      <c r="H12" s="11">
        <f>G18</f>
        <v>15133</v>
      </c>
      <c r="I12" s="11">
        <f>H18</f>
        <v>133</v>
      </c>
    </row>
    <row r="13" spans="1:9" x14ac:dyDescent="0.25">
      <c r="A13" s="12"/>
      <c r="F13" s="11"/>
      <c r="G13" s="196"/>
      <c r="H13" s="11"/>
      <c r="I13" s="11"/>
    </row>
    <row r="14" spans="1:9" x14ac:dyDescent="0.25">
      <c r="A14" s="12"/>
      <c r="C14" t="s">
        <v>111</v>
      </c>
      <c r="F14" s="11"/>
      <c r="G14" s="196"/>
      <c r="H14" s="11">
        <v>-22000</v>
      </c>
      <c r="I14" s="11"/>
    </row>
    <row r="15" spans="1:9" x14ac:dyDescent="0.25">
      <c r="A15" s="12"/>
      <c r="C15" t="s">
        <v>58</v>
      </c>
      <c r="F15" s="11"/>
      <c r="G15" s="11"/>
      <c r="H15" s="11"/>
      <c r="I15" s="6"/>
    </row>
    <row r="16" spans="1:9" x14ac:dyDescent="0.25">
      <c r="A16" s="12"/>
      <c r="C16" t="s">
        <v>130</v>
      </c>
      <c r="F16" s="11">
        <v>7000</v>
      </c>
      <c r="G16" s="11">
        <v>7000</v>
      </c>
      <c r="H16" s="11">
        <v>7000</v>
      </c>
      <c r="I16" s="11">
        <v>7000</v>
      </c>
    </row>
    <row r="17" spans="1:9" x14ac:dyDescent="0.25">
      <c r="A17" s="12"/>
      <c r="F17" s="11"/>
      <c r="G17" s="196"/>
      <c r="H17" s="11"/>
      <c r="I17" s="11"/>
    </row>
    <row r="18" spans="1:9" ht="15.75" thickBot="1" x14ac:dyDescent="0.3">
      <c r="A18" s="22"/>
      <c r="B18" s="32" t="s">
        <v>112</v>
      </c>
      <c r="C18" s="32"/>
      <c r="D18" s="32"/>
      <c r="E18" s="32"/>
      <c r="F18" s="74">
        <f>SUM(F12:F16)</f>
        <v>10959</v>
      </c>
      <c r="G18" s="187">
        <f>SUM(G10:G16)</f>
        <v>15133</v>
      </c>
      <c r="H18" s="74">
        <f>SUM(H10:H16)</f>
        <v>133</v>
      </c>
      <c r="I18" s="74">
        <f>SUM(I10:I16)</f>
        <v>7133</v>
      </c>
    </row>
    <row r="19" spans="1:9" ht="15.75" thickTop="1" x14ac:dyDescent="0.25">
      <c r="A19" s="12"/>
      <c r="F19" s="39"/>
      <c r="G19" s="195"/>
      <c r="H19" s="39"/>
      <c r="I19" s="39"/>
    </row>
    <row r="20" spans="1:9" x14ac:dyDescent="0.25">
      <c r="A20" s="22" t="s">
        <v>113</v>
      </c>
      <c r="F20" s="39"/>
      <c r="G20" s="196"/>
      <c r="H20" s="39"/>
      <c r="I20" s="39"/>
    </row>
    <row r="21" spans="1:9" x14ac:dyDescent="0.25">
      <c r="A21" s="22"/>
      <c r="F21" s="39"/>
      <c r="G21" s="196"/>
      <c r="H21" s="39"/>
      <c r="I21" s="39"/>
    </row>
    <row r="22" spans="1:9" x14ac:dyDescent="0.25">
      <c r="A22" s="22"/>
      <c r="B22" t="s">
        <v>110</v>
      </c>
      <c r="F22" s="39">
        <v>17454</v>
      </c>
      <c r="G22" s="39">
        <f>F29</f>
        <v>20554</v>
      </c>
      <c r="H22" s="39">
        <f>G29</f>
        <v>23654</v>
      </c>
      <c r="I22" s="39">
        <f>H29</f>
        <v>26754</v>
      </c>
    </row>
    <row r="23" spans="1:9" x14ac:dyDescent="0.25">
      <c r="A23" s="22"/>
      <c r="C23" s="127" t="s">
        <v>114</v>
      </c>
      <c r="F23" s="39"/>
      <c r="G23" s="195"/>
      <c r="H23" s="39"/>
      <c r="I23" s="39"/>
    </row>
    <row r="24" spans="1:9" x14ac:dyDescent="0.25">
      <c r="A24" s="22"/>
      <c r="C24" t="s">
        <v>115</v>
      </c>
      <c r="F24" s="39"/>
      <c r="G24" s="195"/>
      <c r="H24" s="39"/>
      <c r="I24" s="39"/>
    </row>
    <row r="25" spans="1:9" x14ac:dyDescent="0.25">
      <c r="A25" s="12"/>
      <c r="C25" t="s">
        <v>116</v>
      </c>
      <c r="F25" s="39"/>
      <c r="G25" s="39"/>
      <c r="H25" s="39"/>
      <c r="I25" s="39"/>
    </row>
    <row r="26" spans="1:9" x14ac:dyDescent="0.25">
      <c r="A26" s="12"/>
      <c r="F26" s="39"/>
      <c r="G26" s="195"/>
      <c r="H26" s="39"/>
      <c r="I26" s="39"/>
    </row>
    <row r="27" spans="1:9" x14ac:dyDescent="0.25">
      <c r="A27" s="12"/>
      <c r="C27" t="s">
        <v>129</v>
      </c>
      <c r="F27" s="39">
        <v>3100</v>
      </c>
      <c r="G27" s="39">
        <v>3100</v>
      </c>
      <c r="H27" s="39">
        <v>3100</v>
      </c>
      <c r="I27" s="39">
        <v>3100</v>
      </c>
    </row>
    <row r="28" spans="1:9" x14ac:dyDescent="0.25">
      <c r="A28" s="12"/>
      <c r="F28" s="39"/>
      <c r="G28" s="195"/>
      <c r="H28" s="39"/>
      <c r="I28" s="39"/>
    </row>
    <row r="29" spans="1:9" ht="15.75" thickBot="1" x14ac:dyDescent="0.3">
      <c r="A29" s="22"/>
      <c r="B29" s="32" t="s">
        <v>112</v>
      </c>
      <c r="C29" s="32"/>
      <c r="D29" s="32"/>
      <c r="E29" s="32"/>
      <c r="F29" s="74">
        <f>SUM(F22:F27)</f>
        <v>20554</v>
      </c>
      <c r="G29" s="185">
        <f>SUM(G22:G28)</f>
        <v>23654</v>
      </c>
      <c r="H29" s="184">
        <f>SUM(H22:H28)</f>
        <v>26754</v>
      </c>
      <c r="I29" s="184">
        <f>SUM(I20:I27)</f>
        <v>29854</v>
      </c>
    </row>
    <row r="30" spans="1:9" ht="15.75" thickTop="1" x14ac:dyDescent="0.25">
      <c r="A30" s="12"/>
      <c r="F30" s="39"/>
      <c r="G30" s="195"/>
      <c r="H30" s="39"/>
      <c r="I30" s="39"/>
    </row>
    <row r="31" spans="1:9" x14ac:dyDescent="0.25">
      <c r="A31" s="22" t="s">
        <v>117</v>
      </c>
      <c r="F31" s="39"/>
      <c r="G31" s="195"/>
      <c r="H31" s="39"/>
      <c r="I31" s="39"/>
    </row>
    <row r="32" spans="1:9" x14ac:dyDescent="0.25">
      <c r="A32" s="12"/>
      <c r="F32" s="39"/>
      <c r="G32" s="195"/>
      <c r="H32" s="39"/>
      <c r="I32" s="39"/>
    </row>
    <row r="33" spans="1:9" x14ac:dyDescent="0.25">
      <c r="A33" s="12"/>
      <c r="B33" t="s">
        <v>110</v>
      </c>
      <c r="F33" s="39">
        <v>15110</v>
      </c>
      <c r="G33" s="195">
        <f>F39</f>
        <v>21110</v>
      </c>
      <c r="H33" s="39">
        <f>G39</f>
        <v>27110</v>
      </c>
      <c r="I33" s="39">
        <f>H39</f>
        <v>33110</v>
      </c>
    </row>
    <row r="34" spans="1:9" x14ac:dyDescent="0.25">
      <c r="A34" s="12"/>
      <c r="F34" s="39"/>
      <c r="G34" s="195"/>
      <c r="H34" s="39"/>
      <c r="I34" s="39"/>
    </row>
    <row r="35" spans="1:9" x14ac:dyDescent="0.25">
      <c r="A35" s="12"/>
      <c r="C35" s="34" t="s">
        <v>118</v>
      </c>
      <c r="F35" s="39"/>
      <c r="G35" s="186"/>
      <c r="H35" s="186"/>
      <c r="I35" s="186"/>
    </row>
    <row r="36" spans="1:9" x14ac:dyDescent="0.25">
      <c r="A36" s="12"/>
      <c r="C36" t="s">
        <v>58</v>
      </c>
      <c r="D36" s="34"/>
      <c r="F36" s="39"/>
      <c r="G36" s="39"/>
      <c r="H36" s="39"/>
      <c r="I36" s="5"/>
    </row>
    <row r="37" spans="1:9" x14ac:dyDescent="0.25">
      <c r="A37" s="12"/>
      <c r="C37" t="s">
        <v>131</v>
      </c>
      <c r="F37" s="39">
        <v>6000</v>
      </c>
      <c r="G37" s="39">
        <v>6000</v>
      </c>
      <c r="H37" s="39">
        <v>6000</v>
      </c>
      <c r="I37" s="39">
        <v>6000</v>
      </c>
    </row>
    <row r="38" spans="1:9" x14ac:dyDescent="0.25">
      <c r="A38" s="12"/>
      <c r="D38" s="34"/>
      <c r="F38" s="39"/>
      <c r="G38" s="195"/>
      <c r="H38" s="39"/>
      <c r="I38" s="39"/>
    </row>
    <row r="39" spans="1:9" ht="15.75" thickBot="1" x14ac:dyDescent="0.3">
      <c r="A39" s="22"/>
      <c r="B39" s="32" t="s">
        <v>112</v>
      </c>
      <c r="C39" s="32"/>
      <c r="D39" s="32"/>
      <c r="E39" s="32"/>
      <c r="F39" s="74">
        <f>SUM(F33:F37)</f>
        <v>21110</v>
      </c>
      <c r="G39" s="187">
        <f>SUM(G31:G37)</f>
        <v>27110</v>
      </c>
      <c r="H39" s="74">
        <f>SUM(H31:H37)</f>
        <v>33110</v>
      </c>
      <c r="I39" s="74">
        <f>SUM(I31:I37)</f>
        <v>39110</v>
      </c>
    </row>
    <row r="40" spans="1:9" ht="15.75" thickTop="1" x14ac:dyDescent="0.25">
      <c r="A40" s="22"/>
      <c r="B40" s="32"/>
      <c r="C40" s="32"/>
      <c r="D40" s="32"/>
      <c r="E40" s="32"/>
      <c r="F40" s="190"/>
      <c r="G40" s="188"/>
      <c r="H40" s="188"/>
      <c r="I40" s="189"/>
    </row>
    <row r="41" spans="1:9" ht="15.75" x14ac:dyDescent="0.25">
      <c r="A41" s="22" t="s">
        <v>127</v>
      </c>
      <c r="B41" s="32"/>
      <c r="C41" s="32"/>
      <c r="D41" s="32"/>
      <c r="E41" s="32"/>
      <c r="F41" s="190"/>
      <c r="G41" s="190"/>
      <c r="H41" s="190"/>
      <c r="I41" s="191"/>
    </row>
    <row r="42" spans="1:9" x14ac:dyDescent="0.25">
      <c r="A42" s="22"/>
      <c r="B42" s="32"/>
      <c r="C42" s="32"/>
      <c r="D42" s="32"/>
      <c r="E42" s="32"/>
      <c r="F42" s="190"/>
      <c r="G42" s="190"/>
      <c r="H42" s="190"/>
      <c r="I42" s="191"/>
    </row>
    <row r="43" spans="1:9" x14ac:dyDescent="0.25">
      <c r="A43" s="22"/>
      <c r="B43" t="s">
        <v>110</v>
      </c>
      <c r="C43" s="32"/>
      <c r="D43" s="32"/>
      <c r="E43" s="32"/>
      <c r="F43" s="186">
        <v>4000</v>
      </c>
      <c r="G43" s="186">
        <f>F48</f>
        <v>8500</v>
      </c>
      <c r="H43" s="186">
        <f>G48</f>
        <v>13000</v>
      </c>
      <c r="I43" s="192">
        <f>H48</f>
        <v>17500</v>
      </c>
    </row>
    <row r="44" spans="1:9" x14ac:dyDescent="0.25">
      <c r="A44" s="22"/>
      <c r="C44" s="32"/>
      <c r="D44" s="32"/>
      <c r="E44" s="32"/>
      <c r="F44" s="186"/>
      <c r="G44" s="186"/>
      <c r="H44" s="186"/>
      <c r="I44" s="192"/>
    </row>
    <row r="45" spans="1:9" x14ac:dyDescent="0.25">
      <c r="A45" s="22"/>
      <c r="C45" s="34" t="s">
        <v>118</v>
      </c>
      <c r="D45" s="32"/>
      <c r="E45" s="32"/>
      <c r="F45" s="186"/>
      <c r="G45" s="186"/>
      <c r="H45" s="186"/>
      <c r="I45" s="192"/>
    </row>
    <row r="46" spans="1:9" x14ac:dyDescent="0.25">
      <c r="A46" s="22"/>
      <c r="C46" t="s">
        <v>132</v>
      </c>
      <c r="D46" s="32"/>
      <c r="E46" s="32"/>
      <c r="F46" s="186">
        <v>4500</v>
      </c>
      <c r="G46" s="186">
        <v>4500</v>
      </c>
      <c r="H46" s="186">
        <v>4500</v>
      </c>
      <c r="I46" s="192">
        <v>4500</v>
      </c>
    </row>
    <row r="47" spans="1:9" x14ac:dyDescent="0.25">
      <c r="A47" s="22"/>
      <c r="D47" s="32"/>
      <c r="E47" s="32"/>
      <c r="F47" s="190"/>
      <c r="G47" s="193"/>
      <c r="H47" s="193"/>
      <c r="I47" s="194"/>
    </row>
    <row r="48" spans="1:9" x14ac:dyDescent="0.25">
      <c r="A48" s="9"/>
      <c r="B48" s="105" t="s">
        <v>112</v>
      </c>
      <c r="C48" s="105"/>
      <c r="D48" s="105"/>
      <c r="E48" s="105"/>
      <c r="F48" s="197">
        <f>SUM(F43:F46)</f>
        <v>8500</v>
      </c>
      <c r="G48" s="198">
        <f>SUM(G43:G46)</f>
        <v>13000</v>
      </c>
      <c r="H48" s="198">
        <f>SUM(H43:H46)</f>
        <v>17500</v>
      </c>
      <c r="I48" s="198">
        <f>SUM(I43:I46)</f>
        <v>22000</v>
      </c>
    </row>
    <row r="49" spans="1:9" x14ac:dyDescent="0.25">
      <c r="A49" s="40"/>
      <c r="B49" s="33"/>
      <c r="C49" s="33"/>
      <c r="D49" s="33"/>
      <c r="E49" s="33"/>
      <c r="F49" s="33"/>
      <c r="G49" s="33"/>
      <c r="H49" s="33"/>
      <c r="I49" s="52"/>
    </row>
    <row r="50" spans="1:9" x14ac:dyDescent="0.25">
      <c r="A50" s="40"/>
      <c r="B50" s="20" t="s">
        <v>128</v>
      </c>
      <c r="C50" s="33"/>
      <c r="D50" s="33"/>
      <c r="E50" s="52"/>
      <c r="F50" s="42">
        <f>F48+F39+F29+F18</f>
        <v>61123</v>
      </c>
      <c r="G50" s="42">
        <f>G48+G39+G29+G18</f>
        <v>78897</v>
      </c>
      <c r="H50" s="42">
        <f t="shared" ref="H50:I50" si="0">H48+H39+H29+H18</f>
        <v>77497</v>
      </c>
      <c r="I50" s="42">
        <f t="shared" si="0"/>
        <v>98097</v>
      </c>
    </row>
    <row r="51" spans="1:9" ht="18" customHeight="1" x14ac:dyDescent="0.25">
      <c r="A51" t="s">
        <v>119</v>
      </c>
    </row>
    <row r="52" spans="1:9" x14ac:dyDescent="0.25">
      <c r="A52" t="s">
        <v>120</v>
      </c>
    </row>
    <row r="53" spans="1:9" x14ac:dyDescent="0.25">
      <c r="A53" t="s">
        <v>121</v>
      </c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427B4-E476-4300-B3CA-10CF975A3724}">
  <dimension ref="A2:H34"/>
  <sheetViews>
    <sheetView tabSelected="1" topLeftCell="A8" workbookViewId="0">
      <selection activeCell="F33" sqref="F33:H33"/>
    </sheetView>
  </sheetViews>
  <sheetFormatPr defaultRowHeight="15" x14ac:dyDescent="0.25"/>
  <cols>
    <col min="4" max="4" width="17.140625" customWidth="1"/>
  </cols>
  <sheetData>
    <row r="2" spans="1:8" ht="15.75" x14ac:dyDescent="0.25">
      <c r="A2" s="169" t="s">
        <v>135</v>
      </c>
    </row>
    <row r="3" spans="1:8" x14ac:dyDescent="0.25">
      <c r="E3" s="127" t="s">
        <v>136</v>
      </c>
    </row>
    <row r="4" spans="1:8" ht="18" customHeight="1" x14ac:dyDescent="0.25">
      <c r="A4" s="9" t="s">
        <v>144</v>
      </c>
      <c r="B4" s="10"/>
      <c r="C4" s="10"/>
      <c r="D4" s="10"/>
      <c r="E4" s="62">
        <f>'Working paper'!U40</f>
        <v>-12067</v>
      </c>
    </row>
    <row r="5" spans="1:8" ht="18" customHeight="1" x14ac:dyDescent="0.25">
      <c r="A5" s="9" t="s">
        <v>35</v>
      </c>
      <c r="B5" s="10"/>
      <c r="C5" s="10"/>
      <c r="D5" s="10"/>
      <c r="E5" s="62">
        <f>'Working paper'!U73</f>
        <v>6773</v>
      </c>
    </row>
    <row r="6" spans="1:8" ht="18" customHeight="1" x14ac:dyDescent="0.25">
      <c r="A6" s="9" t="s">
        <v>44</v>
      </c>
      <c r="B6" s="10"/>
      <c r="C6" s="10"/>
      <c r="D6" s="10"/>
      <c r="E6" s="62">
        <f>'Working paper'!U96</f>
        <v>978</v>
      </c>
    </row>
    <row r="7" spans="1:8" ht="18" customHeight="1" x14ac:dyDescent="0.25">
      <c r="A7" s="9" t="s">
        <v>48</v>
      </c>
      <c r="B7" s="148"/>
      <c r="C7" s="148"/>
      <c r="D7" s="148"/>
      <c r="E7" s="62">
        <f>'Working paper'!U118</f>
        <v>15692</v>
      </c>
    </row>
    <row r="8" spans="1:8" ht="18" customHeight="1" x14ac:dyDescent="0.25">
      <c r="A8" s="9" t="s">
        <v>57</v>
      </c>
      <c r="B8" s="10"/>
      <c r="C8" s="10"/>
      <c r="D8" s="10"/>
      <c r="E8" s="62">
        <f>'Working paper'!U134</f>
        <v>3597</v>
      </c>
    </row>
    <row r="9" spans="1:8" ht="18" customHeight="1" thickBot="1" x14ac:dyDescent="0.3">
      <c r="A9" s="9" t="s">
        <v>61</v>
      </c>
      <c r="B9" s="10"/>
      <c r="C9" s="10"/>
      <c r="D9" s="10"/>
      <c r="E9" s="217">
        <f>'Working paper'!U146</f>
        <v>0</v>
      </c>
    </row>
    <row r="10" spans="1:8" s="127" customFormat="1" ht="18" customHeight="1" thickTop="1" thickBot="1" x14ac:dyDescent="0.3">
      <c r="A10" s="213"/>
      <c r="B10" s="214"/>
      <c r="C10" s="214"/>
      <c r="D10" s="215"/>
      <c r="E10" s="165">
        <f>SUM(E4:E9)</f>
        <v>14973</v>
      </c>
      <c r="F10"/>
    </row>
    <row r="11" spans="1:8" ht="15.75" thickTop="1" x14ac:dyDescent="0.25"/>
    <row r="13" spans="1:8" x14ac:dyDescent="0.25">
      <c r="A13" s="218" t="s">
        <v>137</v>
      </c>
      <c r="B13" s="218"/>
      <c r="C13" s="218"/>
      <c r="E13" s="106">
        <f>'Working paper'!U9</f>
        <v>6954</v>
      </c>
      <c r="G13" s="106">
        <f>E13</f>
        <v>6954</v>
      </c>
    </row>
    <row r="14" spans="1:8" x14ac:dyDescent="0.25">
      <c r="A14" s="218" t="s">
        <v>18</v>
      </c>
      <c r="B14" s="218"/>
      <c r="C14" s="218"/>
      <c r="E14" s="106">
        <f>'Working paper'!U15</f>
        <v>-2474</v>
      </c>
      <c r="H14" s="106">
        <f>E14</f>
        <v>-2474</v>
      </c>
    </row>
    <row r="15" spans="1:8" x14ac:dyDescent="0.25">
      <c r="A15" s="218" t="s">
        <v>138</v>
      </c>
      <c r="B15" s="218"/>
      <c r="C15" s="218"/>
      <c r="E15" s="106">
        <f>'Working paper'!U17</f>
        <v>-174</v>
      </c>
      <c r="H15" s="106">
        <f t="shared" ref="H15:H22" si="0">E15</f>
        <v>-174</v>
      </c>
    </row>
    <row r="16" spans="1:8" x14ac:dyDescent="0.25">
      <c r="A16" s="218" t="s">
        <v>139</v>
      </c>
      <c r="B16" s="218"/>
      <c r="C16" s="218"/>
      <c r="E16" s="106">
        <f>'Working paper'!U23</f>
        <v>-12305</v>
      </c>
      <c r="H16" s="106">
        <f t="shared" si="0"/>
        <v>-12305</v>
      </c>
    </row>
    <row r="17" spans="1:8" x14ac:dyDescent="0.25">
      <c r="A17" s="218" t="s">
        <v>140</v>
      </c>
      <c r="B17" s="218"/>
      <c r="C17" s="218"/>
      <c r="E17" s="106">
        <v>-1100</v>
      </c>
      <c r="H17" s="106">
        <f t="shared" si="0"/>
        <v>-1100</v>
      </c>
    </row>
    <row r="18" spans="1:8" x14ac:dyDescent="0.25">
      <c r="A18" s="218" t="s">
        <v>25</v>
      </c>
      <c r="B18" s="218"/>
      <c r="C18" s="218"/>
      <c r="E18" s="106">
        <v>-2415</v>
      </c>
      <c r="H18" s="106">
        <f t="shared" si="0"/>
        <v>-2415</v>
      </c>
    </row>
    <row r="19" spans="1:8" x14ac:dyDescent="0.25">
      <c r="A19" s="218" t="s">
        <v>141</v>
      </c>
      <c r="B19" s="218"/>
      <c r="C19" s="218"/>
      <c r="E19" s="106">
        <v>-120</v>
      </c>
      <c r="H19" s="106">
        <f t="shared" si="0"/>
        <v>-120</v>
      </c>
    </row>
    <row r="20" spans="1:8" x14ac:dyDescent="0.25">
      <c r="A20" s="218" t="s">
        <v>9</v>
      </c>
      <c r="B20" s="218"/>
      <c r="C20" s="218"/>
      <c r="E20" s="106">
        <v>-2500</v>
      </c>
      <c r="H20" s="106">
        <f t="shared" si="0"/>
        <v>-2500</v>
      </c>
    </row>
    <row r="21" spans="1:8" x14ac:dyDescent="0.25">
      <c r="A21" s="218" t="s">
        <v>142</v>
      </c>
      <c r="E21" s="106">
        <f>'Working paper'!U36</f>
        <v>500</v>
      </c>
      <c r="H21" s="106">
        <f t="shared" si="0"/>
        <v>500</v>
      </c>
    </row>
    <row r="22" spans="1:8" x14ac:dyDescent="0.25">
      <c r="E22" s="106">
        <f>'Working paper'!U38</f>
        <v>1567</v>
      </c>
      <c r="H22" s="106">
        <f t="shared" si="0"/>
        <v>1567</v>
      </c>
    </row>
    <row r="23" spans="1:8" ht="15.75" thickBot="1" x14ac:dyDescent="0.3">
      <c r="E23" s="219">
        <f>SUM(E13:E22)</f>
        <v>-12067</v>
      </c>
    </row>
    <row r="24" spans="1:8" ht="15.75" thickTop="1" x14ac:dyDescent="0.25"/>
    <row r="25" spans="1:8" ht="15.75" thickBot="1" x14ac:dyDescent="0.3">
      <c r="A25" s="218" t="s">
        <v>137</v>
      </c>
      <c r="B25" s="218"/>
      <c r="C25" s="218"/>
      <c r="E25" s="219">
        <f>E5</f>
        <v>6773</v>
      </c>
      <c r="G25" s="106">
        <f>E25</f>
        <v>6773</v>
      </c>
    </row>
    <row r="26" spans="1:8" ht="15.75" thickTop="1" x14ac:dyDescent="0.25">
      <c r="A26" s="218"/>
      <c r="B26" s="218"/>
      <c r="C26" s="218"/>
      <c r="E26" s="220"/>
    </row>
    <row r="27" spans="1:8" ht="15.75" thickBot="1" x14ac:dyDescent="0.3">
      <c r="A27" s="218" t="s">
        <v>137</v>
      </c>
      <c r="E27" s="219">
        <f>E6</f>
        <v>978</v>
      </c>
      <c r="G27" s="106">
        <f>E27</f>
        <v>978</v>
      </c>
    </row>
    <row r="28" spans="1:8" ht="15.75" thickTop="1" x14ac:dyDescent="0.25"/>
    <row r="29" spans="1:8" ht="15.75" thickBot="1" x14ac:dyDescent="0.3">
      <c r="A29" t="s">
        <v>143</v>
      </c>
      <c r="E29" s="219">
        <f>E7</f>
        <v>15692</v>
      </c>
      <c r="F29" s="106">
        <f>E29</f>
        <v>15692</v>
      </c>
    </row>
    <row r="30" spans="1:8" ht="15.75" thickTop="1" x14ac:dyDescent="0.25"/>
    <row r="31" spans="1:8" ht="15.75" thickBot="1" x14ac:dyDescent="0.3">
      <c r="A31" t="s">
        <v>143</v>
      </c>
      <c r="E31" s="219">
        <f>E8</f>
        <v>3597</v>
      </c>
      <c r="F31" s="106">
        <f>E31</f>
        <v>3597</v>
      </c>
    </row>
    <row r="32" spans="1:8" ht="15.75" thickTop="1" x14ac:dyDescent="0.25">
      <c r="E32" s="220"/>
      <c r="F32" s="106"/>
    </row>
    <row r="33" spans="5:8" ht="15.75" thickBot="1" x14ac:dyDescent="0.3">
      <c r="E33" s="219">
        <f>E31+E29++E27+E25+E23</f>
        <v>14973</v>
      </c>
      <c r="F33" s="219">
        <f>SUM(F29:F31)</f>
        <v>19289</v>
      </c>
      <c r="G33" s="219">
        <f>SUM(G13:G31)</f>
        <v>14705</v>
      </c>
      <c r="H33" s="219">
        <f>SUM(H14:H31)</f>
        <v>-19021</v>
      </c>
    </row>
    <row r="34" spans="5:8" ht="15.75" thickTop="1" x14ac:dyDescent="0.25"/>
  </sheetData>
  <mergeCells count="1">
    <mergeCell ref="A10:D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&amp;CPARKS COMMITTEE
REVISED ESTIMATE 2025/26 &amp; BUDGET 2026/27 
VARIATIONS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Detailed</vt:lpstr>
      <vt:lpstr>Working paper</vt:lpstr>
      <vt:lpstr>Funds + Reserves</vt:lpstr>
      <vt:lpstr>Variations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Shaw</dc:creator>
  <cp:lastModifiedBy>Debbie While</cp:lastModifiedBy>
  <cp:lastPrinted>2026-01-13T16:10:29Z</cp:lastPrinted>
  <dcterms:created xsi:type="dcterms:W3CDTF">2025-03-04T12:13:18Z</dcterms:created>
  <dcterms:modified xsi:type="dcterms:W3CDTF">2026-01-13T16:10:50Z</dcterms:modified>
</cp:coreProperties>
</file>