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165" windowWidth="15180" windowHeight="7185"/>
  </bookViews>
  <sheets>
    <sheet name="Detail" sheetId="16" r:id="rId1"/>
    <sheet name="Summary" sheetId="17" r:id="rId2"/>
    <sheet name="VehclCompElecCivHFund" sheetId="18" r:id="rId3"/>
  </sheets>
  <externalReferences>
    <externalReference r:id="rId4"/>
    <externalReference r:id="rId5"/>
  </externalReferences>
  <calcPr calcId="125725"/>
</workbook>
</file>

<file path=xl/calcChain.xml><?xml version="1.0" encoding="utf-8"?>
<calcChain xmlns="http://schemas.openxmlformats.org/spreadsheetml/2006/main">
  <c r="F18" i="17"/>
  <c r="G18"/>
  <c r="L224" i="16" l="1"/>
  <c r="K224"/>
  <c r="J224"/>
  <c r="J157" l="1"/>
  <c r="I223" l="1"/>
  <c r="I222"/>
  <c r="I224"/>
  <c r="I217"/>
  <c r="I218"/>
  <c r="I216"/>
  <c r="I215"/>
  <c r="I213"/>
  <c r="I192"/>
  <c r="I191"/>
  <c r="I174"/>
  <c r="I179"/>
  <c r="I175"/>
  <c r="I173"/>
  <c r="I157"/>
  <c r="I147"/>
  <c r="I153"/>
  <c r="I151"/>
  <c r="I149"/>
  <c r="I143"/>
  <c r="I141"/>
  <c r="I238"/>
  <c r="I127"/>
  <c r="I126"/>
  <c r="I125"/>
  <c r="I121"/>
  <c r="I120"/>
  <c r="I117"/>
  <c r="I113"/>
  <c r="I109"/>
  <c r="I107"/>
  <c r="I105"/>
  <c r="I103"/>
  <c r="I101"/>
  <c r="I83"/>
  <c r="I79"/>
  <c r="I75"/>
  <c r="I60"/>
  <c r="I52"/>
  <c r="I16"/>
  <c r="I34"/>
  <c r="I33"/>
  <c r="I30"/>
  <c r="I37"/>
  <c r="I28"/>
  <c r="I26"/>
  <c r="I22"/>
  <c r="I20"/>
  <c r="I18"/>
  <c r="I12"/>
  <c r="I8"/>
  <c r="I99" s="1"/>
  <c r="I139" l="1"/>
  <c r="I169"/>
  <c r="I48"/>
  <c r="L8"/>
  <c r="L99" s="1"/>
  <c r="I9" l="1"/>
  <c r="L139"/>
  <c r="L169"/>
  <c r="L9"/>
  <c r="K8" l="1"/>
  <c r="K169" l="1"/>
  <c r="K139"/>
  <c r="K99"/>
  <c r="K9"/>
  <c r="E15" i="17"/>
  <c r="C15"/>
  <c r="A15"/>
  <c r="L246" i="16"/>
  <c r="K246"/>
  <c r="J246"/>
  <c r="H246"/>
  <c r="A246"/>
  <c r="I246"/>
  <c r="L241"/>
  <c r="L247" s="1"/>
  <c r="G15" i="17" s="1"/>
  <c r="K241" i="16"/>
  <c r="J241"/>
  <c r="H241"/>
  <c r="A241"/>
  <c r="A247" s="1"/>
  <c r="I241"/>
  <c r="J10"/>
  <c r="H10"/>
  <c r="I247" l="1"/>
  <c r="D15" i="17" s="1"/>
  <c r="K247" i="16"/>
  <c r="F15" i="17" s="1"/>
  <c r="H247" i="16"/>
  <c r="J247"/>
  <c r="I159" l="1"/>
  <c r="I62"/>
  <c r="L199"/>
  <c r="K199"/>
  <c r="J199"/>
  <c r="I199"/>
  <c r="H199"/>
  <c r="A199"/>
  <c r="L159"/>
  <c r="K159"/>
  <c r="J159"/>
  <c r="H159"/>
  <c r="A159"/>
  <c r="A10"/>
  <c r="A18" i="17" l="1"/>
  <c r="L194" i="16"/>
  <c r="L200" s="1"/>
  <c r="K194"/>
  <c r="K200" s="1"/>
  <c r="J194"/>
  <c r="J200" s="1"/>
  <c r="I194"/>
  <c r="I200" s="1"/>
  <c r="L48" l="1"/>
  <c r="K48"/>
  <c r="J48"/>
  <c r="D30" i="17"/>
  <c r="G36" i="18" l="1"/>
  <c r="H30" s="1"/>
  <c r="H36" s="1"/>
  <c r="I30" s="1"/>
  <c r="I36" s="1"/>
  <c r="J30" s="1"/>
  <c r="J36" s="1"/>
  <c r="K30" s="1"/>
  <c r="K36" s="1"/>
  <c r="F36"/>
  <c r="G26"/>
  <c r="H19" s="1"/>
  <c r="H26" s="1"/>
  <c r="I19" s="1"/>
  <c r="I26" s="1"/>
  <c r="J19" s="1"/>
  <c r="J26" s="1"/>
  <c r="K19" s="1"/>
  <c r="K26" s="1"/>
  <c r="F26"/>
  <c r="G15"/>
  <c r="H9" s="1"/>
  <c r="H15" s="1"/>
  <c r="I9" s="1"/>
  <c r="I15" s="1"/>
  <c r="J9" s="1"/>
  <c r="J15" s="1"/>
  <c r="K9" s="1"/>
  <c r="K15" s="1"/>
  <c r="F15"/>
  <c r="K220" i="16" l="1"/>
  <c r="L10" l="1"/>
  <c r="L35" s="1"/>
  <c r="L38" s="1"/>
  <c r="G7" i="17" s="1"/>
  <c r="I10" i="16"/>
  <c r="L225"/>
  <c r="K225"/>
  <c r="J225"/>
  <c r="L220"/>
  <c r="J220"/>
  <c r="L180"/>
  <c r="K180"/>
  <c r="J180"/>
  <c r="L176"/>
  <c r="L154"/>
  <c r="L65"/>
  <c r="L66" s="1"/>
  <c r="G8" i="17" s="1"/>
  <c r="L123" i="16"/>
  <c r="L128"/>
  <c r="K128"/>
  <c r="J128"/>
  <c r="L90"/>
  <c r="G9" i="17" s="1"/>
  <c r="K90" i="16"/>
  <c r="F9" i="17" s="1"/>
  <c r="J90" i="16"/>
  <c r="E9" i="17" s="1"/>
  <c r="A35" i="16"/>
  <c r="A38" s="1"/>
  <c r="A7" i="17" s="1"/>
  <c r="H225" i="16"/>
  <c r="A225"/>
  <c r="I225"/>
  <c r="A220"/>
  <c r="H220"/>
  <c r="I220"/>
  <c r="H194"/>
  <c r="A194"/>
  <c r="H180"/>
  <c r="A180"/>
  <c r="I180"/>
  <c r="A176"/>
  <c r="I176"/>
  <c r="A154"/>
  <c r="I154"/>
  <c r="H128"/>
  <c r="A128"/>
  <c r="I128"/>
  <c r="A123"/>
  <c r="I123"/>
  <c r="H90"/>
  <c r="C9" i="17" s="1"/>
  <c r="A90" i="16"/>
  <c r="A9" i="17" s="1"/>
  <c r="I90" i="16"/>
  <c r="D9" i="17" s="1"/>
  <c r="A65" i="16"/>
  <c r="A66" s="1"/>
  <c r="A8" i="17" s="1"/>
  <c r="I65" i="16"/>
  <c r="I66" s="1"/>
  <c r="D8" i="17" s="1"/>
  <c r="H176" i="16"/>
  <c r="I35" l="1"/>
  <c r="I38" s="1"/>
  <c r="D7" i="17" s="1"/>
  <c r="A200" i="16"/>
  <c r="A13" i="17" s="1"/>
  <c r="H200" i="16"/>
  <c r="C13" i="17" s="1"/>
  <c r="E13"/>
  <c r="F13"/>
  <c r="G13"/>
  <c r="H226" i="16"/>
  <c r="C14" i="17" s="1"/>
  <c r="H181" i="16"/>
  <c r="C12" i="17" s="1"/>
  <c r="J154" i="16"/>
  <c r="J160" s="1"/>
  <c r="E11" i="17" s="1"/>
  <c r="J123" i="16"/>
  <c r="J129" s="1"/>
  <c r="E10" i="17" s="1"/>
  <c r="J176" i="16"/>
  <c r="J181" s="1"/>
  <c r="E12" i="17" s="1"/>
  <c r="J35" i="16"/>
  <c r="J38" s="1"/>
  <c r="E7" i="17" s="1"/>
  <c r="L160" i="16"/>
  <c r="G11" i="17" s="1"/>
  <c r="L181" i="16"/>
  <c r="G12" i="17" s="1"/>
  <c r="K226" i="16"/>
  <c r="F14" i="17" s="1"/>
  <c r="L226" i="16"/>
  <c r="G14" i="17" s="1"/>
  <c r="A129" i="16"/>
  <c r="A10" i="17" s="1"/>
  <c r="J226" i="16"/>
  <c r="E14" i="17" s="1"/>
  <c r="D13"/>
  <c r="I129" i="16"/>
  <c r="D10" i="17" s="1"/>
  <c r="L129" i="16"/>
  <c r="G10" i="17" s="1"/>
  <c r="A226" i="16"/>
  <c r="A14" i="17" s="1"/>
  <c r="A181" i="16"/>
  <c r="A12" i="17" s="1"/>
  <c r="A160" i="16"/>
  <c r="A11" i="17" s="1"/>
  <c r="I226" i="16"/>
  <c r="D14" i="17" s="1"/>
  <c r="I181" i="16"/>
  <c r="D12" i="17" s="1"/>
  <c r="I160" i="16"/>
  <c r="D11" i="17" s="1"/>
  <c r="H154" i="16"/>
  <c r="H160" s="1"/>
  <c r="C11" i="17" s="1"/>
  <c r="H35" i="16"/>
  <c r="H38" s="1"/>
  <c r="C7" i="17" s="1"/>
  <c r="H65" i="16"/>
  <c r="H66" s="1"/>
  <c r="C8" i="17" s="1"/>
  <c r="H123" i="16"/>
  <c r="H129" s="1"/>
  <c r="C10" i="17" s="1"/>
  <c r="C16" l="1"/>
  <c r="C21" s="1"/>
  <c r="C28" s="1"/>
  <c r="C30" s="1"/>
  <c r="D16"/>
  <c r="D21" s="1"/>
  <c r="G16"/>
  <c r="G21" s="1"/>
  <c r="G28" s="1"/>
  <c r="A16"/>
  <c r="A21" s="1"/>
  <c r="A28" s="1"/>
  <c r="A30" s="1"/>
  <c r="E26" s="1"/>
  <c r="J65" i="16"/>
  <c r="J66" s="1"/>
  <c r="E8" i="17" l="1"/>
  <c r="E16" l="1"/>
  <c r="E21" s="1"/>
  <c r="E28" s="1"/>
  <c r="E30" s="1"/>
  <c r="F26" s="1"/>
  <c r="K10" i="16"/>
  <c r="K35" s="1"/>
  <c r="K38" s="1"/>
  <c r="F7" i="17" s="1"/>
  <c r="K123" i="16"/>
  <c r="K129" s="1"/>
  <c r="F10" i="17" s="1"/>
  <c r="K154" i="16"/>
  <c r="K160" s="1"/>
  <c r="F11" i="17" s="1"/>
  <c r="K176" i="16"/>
  <c r="K181" s="1"/>
  <c r="F12" i="17" s="1"/>
  <c r="K65" i="16"/>
  <c r="K66" s="1"/>
  <c r="F8" i="17" s="1"/>
  <c r="F16" l="1"/>
  <c r="F21" s="1"/>
  <c r="F28" s="1"/>
  <c r="F30" s="1"/>
  <c r="G26" s="1"/>
  <c r="G30" s="1"/>
</calcChain>
</file>

<file path=xl/sharedStrings.xml><?xml version="1.0" encoding="utf-8"?>
<sst xmlns="http://schemas.openxmlformats.org/spreadsheetml/2006/main" count="410" uniqueCount="140">
  <si>
    <t>Skip hire and disposal</t>
  </si>
  <si>
    <t>Actual</t>
  </si>
  <si>
    <t>Budget</t>
  </si>
  <si>
    <t xml:space="preserve">Revised </t>
  </si>
  <si>
    <t>Estimate</t>
  </si>
  <si>
    <t xml:space="preserve"> £ </t>
  </si>
  <si>
    <t>1. ADMINISTRATION</t>
  </si>
  <si>
    <t>£</t>
  </si>
  <si>
    <t>Expenditure</t>
  </si>
  <si>
    <t>Employees</t>
  </si>
  <si>
    <t>Salaries and Wages</t>
  </si>
  <si>
    <t>Less: Recharges</t>
  </si>
  <si>
    <t>Net Salaries and Wages</t>
  </si>
  <si>
    <t>Indirect Employee Costs</t>
  </si>
  <si>
    <t>Supplies and Services</t>
  </si>
  <si>
    <t>Office Equipment</t>
  </si>
  <si>
    <t xml:space="preserve">Printing and Photocopying </t>
  </si>
  <si>
    <t>Books, Vending and Stationery</t>
  </si>
  <si>
    <t>Audit Fees</t>
  </si>
  <si>
    <t>Postage and Telephones</t>
  </si>
  <si>
    <t>Contribution to Computer/Equipt/Blgs</t>
  </si>
  <si>
    <t>Bank Charges</t>
  </si>
  <si>
    <t>Insurances</t>
  </si>
  <si>
    <t>Health and Safety Service</t>
  </si>
  <si>
    <t>Health and Safety Inspections</t>
  </si>
  <si>
    <t>Miscellaneous</t>
  </si>
  <si>
    <t>Total Expenditure</t>
  </si>
  <si>
    <t>Income</t>
  </si>
  <si>
    <t>Interest Received</t>
  </si>
  <si>
    <t>TOTAL NET EXPENDITURE</t>
  </si>
  <si>
    <t>Misc</t>
  </si>
  <si>
    <t>2. COST OF DEMOCRACY</t>
  </si>
  <si>
    <t>Salary and Wages Recharged</t>
  </si>
  <si>
    <t>Mayoral Board</t>
  </si>
  <si>
    <t>Mayors chain engraving,robe, etc.</t>
  </si>
  <si>
    <t>Printing</t>
  </si>
  <si>
    <t>Other Expenses</t>
  </si>
  <si>
    <t>Mayor and Deputy Mayor Expenses</t>
  </si>
  <si>
    <t>Civic Occasions</t>
  </si>
  <si>
    <t>Elections</t>
  </si>
  <si>
    <t>Elections - Contribution to reserve</t>
  </si>
  <si>
    <t>3. SERVICES TO THE PUBLIC</t>
  </si>
  <si>
    <t>Repair and Maintenance of Buildings</t>
  </si>
  <si>
    <t>Town Clock winding and maintenance</t>
  </si>
  <si>
    <t>Grants to Organisations</t>
  </si>
  <si>
    <t>Grant to Stourport Forward</t>
  </si>
  <si>
    <t>Christmas Lights</t>
  </si>
  <si>
    <t>Website - ongoing costs</t>
  </si>
  <si>
    <t>Town Twinning</t>
  </si>
  <si>
    <t>Street Sign 30 mph</t>
  </si>
  <si>
    <t>4. MEMORIAL PARK AND TOWN GARDENS ETC.</t>
  </si>
  <si>
    <t>Premises Related Costs</t>
  </si>
  <si>
    <t>Maintenance of Grounds</t>
  </si>
  <si>
    <t>Electricity</t>
  </si>
  <si>
    <t>Business Rates</t>
  </si>
  <si>
    <t>Water Charges</t>
  </si>
  <si>
    <t>Cleaning Materials</t>
  </si>
  <si>
    <t>Fire Extinguishers</t>
  </si>
  <si>
    <t>Transport Related Costs</t>
  </si>
  <si>
    <t xml:space="preserve">Vehicle and Mower Running Costs </t>
  </si>
  <si>
    <t>Contr to Vehicle Renew Fund</t>
  </si>
  <si>
    <t>Equipment</t>
  </si>
  <si>
    <t>Tree Survey and Surgery</t>
  </si>
  <si>
    <t>Tree inspection arrangement</t>
  </si>
  <si>
    <t>Other expenditure</t>
  </si>
  <si>
    <t xml:space="preserve">Income </t>
  </si>
  <si>
    <t>Rent - Land Com Cen Mem Park</t>
  </si>
  <si>
    <t>Rent - Land Com Cen A Kings Rec</t>
  </si>
  <si>
    <t>Other income</t>
  </si>
  <si>
    <t>Total Income</t>
  </si>
  <si>
    <t>5. CEMETERY</t>
  </si>
  <si>
    <t>Refuse Collection/Disposal</t>
  </si>
  <si>
    <t>Grave-digging</t>
  </si>
  <si>
    <t>Books-Official Register, etc.</t>
  </si>
  <si>
    <t>Subscription to ICCM</t>
  </si>
  <si>
    <t>Misc. Expenditure</t>
  </si>
  <si>
    <t>Customer Receipts</t>
  </si>
  <si>
    <t>Burial Fees</t>
  </si>
  <si>
    <t>6. ALLOTMENTS</t>
  </si>
  <si>
    <t>Commission on rent collection</t>
  </si>
  <si>
    <t>Allotment Rents</t>
  </si>
  <si>
    <t>7. NON-RECURRING EXPENDITURE</t>
  </si>
  <si>
    <t>Parks Ctte - improved service provision</t>
  </si>
  <si>
    <t>8. STOURPORT CIVIC CENTRE</t>
  </si>
  <si>
    <t>Building maintenance (day to day)</t>
  </si>
  <si>
    <t>Telephone/Computers/Broadband</t>
  </si>
  <si>
    <t>Civic Group - Contrib re Insurance and Maintce</t>
  </si>
  <si>
    <t>Electricity income from offices</t>
  </si>
  <si>
    <t xml:space="preserve">Rent Income from offices </t>
  </si>
  <si>
    <t xml:space="preserve">2. COST OF DEMOCRACY </t>
  </si>
  <si>
    <t>3.SERVICES TO THE PUBLIC</t>
  </si>
  <si>
    <t>4. MEMORIAL PARK + TOWN GARDENS</t>
  </si>
  <si>
    <t>7. NON-RECURRING</t>
  </si>
  <si>
    <t>DEFICIT/(-SURPLUS) ON YEAR</t>
  </si>
  <si>
    <t>WORKING BALANCE PROJECTION</t>
  </si>
  <si>
    <t>Balance at 1st April</t>
  </si>
  <si>
    <t>Less: Deficit/( - Surplus) on Year</t>
  </si>
  <si>
    <t>Surplus Working Balance at 31st March</t>
  </si>
  <si>
    <t>2019/20</t>
  </si>
  <si>
    <t>Projection</t>
  </si>
  <si>
    <t>2020/21</t>
  </si>
  <si>
    <t>Offices to let - marketing etc.</t>
  </si>
  <si>
    <t>Other Grants incl. Churchyds</t>
  </si>
  <si>
    <t>2021/22</t>
  </si>
  <si>
    <t>Original</t>
  </si>
  <si>
    <t>Revised</t>
  </si>
  <si>
    <t>Balance b/f</t>
  </si>
  <si>
    <t>Balance c/f</t>
  </si>
  <si>
    <t>Town Council Elections</t>
  </si>
  <si>
    <t>Planned Expenditure</t>
  </si>
  <si>
    <t>2022/23</t>
  </si>
  <si>
    <t>Refurbishment of war memorial</t>
  </si>
  <si>
    <t>IT strategy</t>
  </si>
  <si>
    <t>Annual Contribs from Budget</t>
  </si>
  <si>
    <t>2023/24</t>
  </si>
  <si>
    <t>WCC Service Charge*</t>
  </si>
  <si>
    <t>* WCC Service Charge covers STC's share of utility, cleaning, building and grounds maintenance costs</t>
  </si>
  <si>
    <t>Contributn to reserve (building maintenance)</t>
  </si>
  <si>
    <t>CALC subscription</t>
  </si>
  <si>
    <t>Legal advice and assistance</t>
  </si>
  <si>
    <t>1. Elections</t>
  </si>
  <si>
    <t>2. Vehicles, Plant, Equipment, Computing etc.</t>
  </si>
  <si>
    <t>3. Civic Centre Building Maintenance</t>
  </si>
  <si>
    <t>General purpose van</t>
  </si>
  <si>
    <t>Town centre improvements</t>
  </si>
  <si>
    <t>2024/25</t>
  </si>
  <si>
    <t>Misc. Income</t>
  </si>
  <si>
    <t>Village gates - contrib by Worcs CC</t>
  </si>
  <si>
    <t>Income re wildflowers (from cllrs)</t>
  </si>
  <si>
    <t>Localism Fund (WFDC)</t>
  </si>
  <si>
    <t>Playgrnd inspections</t>
  </si>
  <si>
    <t>Toilets</t>
  </si>
  <si>
    <t>Paddling Pool</t>
  </si>
  <si>
    <t>9. STOURPORT RIVERSIDE</t>
  </si>
  <si>
    <t>Apr-Dec</t>
  </si>
  <si>
    <t>10. PRECEPT ON WYRE FOREST D. C.*</t>
  </si>
  <si>
    <t>11. COUNCIL TAX COMPENSATION GRANT</t>
  </si>
  <si>
    <t>12. FUNDING FROM COMPUTER FUND</t>
  </si>
  <si>
    <t>Planning/legal advice</t>
  </si>
  <si>
    <t>* Figs for precept income based on a £2.70 increase in 2021, and a further £3 in 2022, from a base of £39.00.</t>
  </si>
</sst>
</file>

<file path=xl/styles.xml><?xml version="1.0" encoding="utf-8"?>
<styleSheet xmlns="http://schemas.openxmlformats.org/spreadsheetml/2006/main">
  <numFmts count="3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theme="0"/>
      <name val="Arial"/>
      <family val="2"/>
    </font>
    <font>
      <b/>
      <i/>
      <u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3" fillId="0" borderId="0"/>
  </cellStyleXfs>
  <cellXfs count="172">
    <xf numFmtId="0" fontId="0" fillId="0" borderId="0" xfId="0"/>
    <xf numFmtId="0" fontId="0" fillId="0" borderId="0" xfId="0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41" fontId="3" fillId="0" borderId="5" xfId="0" applyNumberFormat="1" applyFont="1" applyBorder="1" applyAlignment="1">
      <alignment horizontal="center"/>
    </xf>
    <xf numFmtId="41" fontId="0" fillId="0" borderId="5" xfId="0" applyNumberFormat="1" applyBorder="1" applyAlignment="1">
      <alignment horizontal="center"/>
    </xf>
    <xf numFmtId="41" fontId="0" fillId="0" borderId="0" xfId="0" applyNumberFormat="1" applyBorder="1" applyAlignment="1">
      <alignment horizontal="center"/>
    </xf>
    <xf numFmtId="41" fontId="0" fillId="0" borderId="6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/>
    <xf numFmtId="41" fontId="0" fillId="0" borderId="6" xfId="0" applyNumberFormat="1" applyBorder="1"/>
    <xf numFmtId="0" fontId="0" fillId="0" borderId="6" xfId="0" applyBorder="1"/>
    <xf numFmtId="41" fontId="5" fillId="0" borderId="2" xfId="0" applyNumberFormat="1" applyFont="1" applyBorder="1" applyAlignment="1">
      <alignment horizontal="center"/>
    </xf>
    <xf numFmtId="0" fontId="5" fillId="0" borderId="3" xfId="0" applyFont="1" applyBorder="1"/>
    <xf numFmtId="0" fontId="0" fillId="0" borderId="3" xfId="0" applyBorder="1"/>
    <xf numFmtId="41" fontId="0" fillId="0" borderId="2" xfId="0" applyNumberFormat="1" applyFont="1" applyFill="1" applyBorder="1" applyAlignment="1">
      <alignment horizontal="center"/>
    </xf>
    <xf numFmtId="41" fontId="0" fillId="0" borderId="5" xfId="0" applyNumberFormat="1" applyBorder="1"/>
    <xf numFmtId="0" fontId="0" fillId="0" borderId="0" xfId="0" applyBorder="1"/>
    <xf numFmtId="41" fontId="0" fillId="0" borderId="5" xfId="0" applyNumberFormat="1" applyBorder="1" applyAlignment="1">
      <alignment horizontal="right"/>
    </xf>
    <xf numFmtId="0" fontId="0" fillId="0" borderId="5" xfId="0" applyBorder="1"/>
    <xf numFmtId="41" fontId="3" fillId="0" borderId="5" xfId="0" applyNumberFormat="1" applyFont="1" applyBorder="1"/>
    <xf numFmtId="41" fontId="0" fillId="0" borderId="0" xfId="0" applyNumberFormat="1"/>
    <xf numFmtId="41" fontId="3" fillId="0" borderId="5" xfId="0" applyNumberFormat="1" applyFont="1" applyBorder="1" applyAlignment="1">
      <alignment horizontal="right"/>
    </xf>
    <xf numFmtId="0" fontId="6" fillId="0" borderId="0" xfId="0" applyFont="1" applyBorder="1"/>
    <xf numFmtId="41" fontId="6" fillId="0" borderId="6" xfId="0" applyNumberFormat="1" applyFont="1" applyBorder="1"/>
    <xf numFmtId="41" fontId="0" fillId="0" borderId="2" xfId="0" applyNumberFormat="1" applyBorder="1"/>
    <xf numFmtId="41" fontId="0" fillId="0" borderId="0" xfId="0" applyNumberFormat="1" applyBorder="1"/>
    <xf numFmtId="0" fontId="0" fillId="0" borderId="2" xfId="0" applyBorder="1"/>
    <xf numFmtId="0" fontId="0" fillId="0" borderId="8" xfId="0" applyBorder="1"/>
    <xf numFmtId="41" fontId="0" fillId="0" borderId="8" xfId="0" applyNumberFormat="1" applyBorder="1"/>
    <xf numFmtId="0" fontId="0" fillId="0" borderId="9" xfId="0" applyBorder="1"/>
    <xf numFmtId="0" fontId="0" fillId="0" borderId="10" xfId="0" applyBorder="1"/>
    <xf numFmtId="41" fontId="0" fillId="0" borderId="10" xfId="0" applyNumberFormat="1" applyBorder="1"/>
    <xf numFmtId="0" fontId="0" fillId="0" borderId="11" xfId="0" applyBorder="1"/>
    <xf numFmtId="41" fontId="0" fillId="0" borderId="11" xfId="0" applyNumberFormat="1" applyBorder="1"/>
    <xf numFmtId="0" fontId="0" fillId="0" borderId="1" xfId="0" applyBorder="1"/>
    <xf numFmtId="41" fontId="5" fillId="0" borderId="12" xfId="0" applyNumberFormat="1" applyFont="1" applyBorder="1" applyAlignment="1"/>
    <xf numFmtId="0" fontId="5" fillId="0" borderId="1" xfId="0" applyFont="1" applyBorder="1"/>
    <xf numFmtId="41" fontId="5" fillId="0" borderId="13" xfId="0" applyNumberFormat="1" applyFont="1" applyBorder="1" applyAlignment="1"/>
    <xf numFmtId="0" fontId="0" fillId="0" borderId="4" xfId="0" applyBorder="1"/>
    <xf numFmtId="0" fontId="0" fillId="0" borderId="14" xfId="0" applyBorder="1"/>
    <xf numFmtId="41" fontId="5" fillId="3" borderId="15" xfId="0" applyNumberFormat="1" applyFont="1" applyFill="1" applyBorder="1" applyAlignment="1">
      <alignment horizontal="right"/>
    </xf>
    <xf numFmtId="0" fontId="0" fillId="0" borderId="16" xfId="0" applyBorder="1"/>
    <xf numFmtId="0" fontId="5" fillId="0" borderId="16" xfId="0" applyFont="1" applyBorder="1"/>
    <xf numFmtId="41" fontId="5" fillId="3" borderId="17" xfId="0" applyNumberFormat="1" applyFont="1" applyFill="1" applyBorder="1" applyAlignment="1">
      <alignment horizontal="right"/>
    </xf>
    <xf numFmtId="41" fontId="7" fillId="2" borderId="0" xfId="0" applyNumberFormat="1" applyFont="1" applyFill="1" applyBorder="1" applyAlignment="1">
      <alignment horizontal="right"/>
    </xf>
    <xf numFmtId="0" fontId="4" fillId="2" borderId="0" xfId="0" applyFont="1" applyFill="1" applyBorder="1"/>
    <xf numFmtId="0" fontId="7" fillId="2" borderId="0" xfId="0" applyFont="1" applyFill="1" applyBorder="1"/>
    <xf numFmtId="41" fontId="5" fillId="2" borderId="0" xfId="0" applyNumberFormat="1" applyFont="1" applyFill="1" applyBorder="1"/>
    <xf numFmtId="0" fontId="5" fillId="0" borderId="4" xfId="0" applyFont="1" applyBorder="1"/>
    <xf numFmtId="41" fontId="3" fillId="0" borderId="2" xfId="0" applyNumberFormat="1" applyFont="1" applyBorder="1" applyAlignment="1">
      <alignment horizontal="center"/>
    </xf>
    <xf numFmtId="0" fontId="5" fillId="0" borderId="0" xfId="0" applyFont="1" applyBorder="1"/>
    <xf numFmtId="0" fontId="5" fillId="0" borderId="7" xfId="0" applyFont="1" applyBorder="1"/>
    <xf numFmtId="41" fontId="0" fillId="0" borderId="6" xfId="0" applyNumberFormat="1" applyBorder="1" applyAlignment="1">
      <alignment horizontal="right"/>
    </xf>
    <xf numFmtId="41" fontId="0" fillId="0" borderId="2" xfId="0" applyNumberFormat="1" applyBorder="1" applyAlignment="1">
      <alignment horizontal="right"/>
    </xf>
    <xf numFmtId="0" fontId="3" fillId="0" borderId="7" xfId="0" applyFont="1" applyBorder="1"/>
    <xf numFmtId="41" fontId="1" fillId="0" borderId="6" xfId="0" applyNumberFormat="1" applyFont="1" applyBorder="1"/>
    <xf numFmtId="41" fontId="5" fillId="3" borderId="18" xfId="0" applyNumberFormat="1" applyFont="1" applyFill="1" applyBorder="1" applyAlignment="1">
      <alignment horizontal="right"/>
    </xf>
    <xf numFmtId="41" fontId="5" fillId="3" borderId="16" xfId="0" applyNumberFormat="1" applyFont="1" applyFill="1" applyBorder="1" applyAlignment="1">
      <alignment horizontal="right"/>
    </xf>
    <xf numFmtId="41" fontId="3" fillId="0" borderId="2" xfId="0" applyNumberFormat="1" applyFont="1" applyBorder="1"/>
    <xf numFmtId="41" fontId="3" fillId="0" borderId="6" xfId="0" applyNumberFormat="1" applyFont="1" applyBorder="1" applyAlignment="1">
      <alignment horizontal="center"/>
    </xf>
    <xf numFmtId="41" fontId="3" fillId="0" borderId="6" xfId="0" applyNumberFormat="1" applyFont="1" applyBorder="1"/>
    <xf numFmtId="41" fontId="0" fillId="2" borderId="6" xfId="0" applyNumberFormat="1" applyFill="1" applyBorder="1"/>
    <xf numFmtId="41" fontId="3" fillId="0" borderId="6" xfId="0" applyNumberFormat="1" applyFont="1" applyBorder="1" applyAlignment="1">
      <alignment horizontal="right"/>
    </xf>
    <xf numFmtId="41" fontId="5" fillId="4" borderId="19" xfId="0" applyNumberFormat="1" applyFont="1" applyFill="1" applyBorder="1"/>
    <xf numFmtId="41" fontId="5" fillId="4" borderId="17" xfId="0" applyNumberFormat="1" applyFont="1" applyFill="1" applyBorder="1"/>
    <xf numFmtId="41" fontId="5" fillId="4" borderId="16" xfId="0" applyNumberFormat="1" applyFont="1" applyFill="1" applyBorder="1"/>
    <xf numFmtId="41" fontId="5" fillId="4" borderId="20" xfId="0" applyNumberFormat="1" applyFont="1" applyFill="1" applyBorder="1"/>
    <xf numFmtId="41" fontId="0" fillId="0" borderId="0" xfId="0" applyNumberFormat="1" applyAlignment="1">
      <alignment horizontal="right"/>
    </xf>
    <xf numFmtId="0" fontId="0" fillId="0" borderId="7" xfId="0" applyFill="1" applyBorder="1"/>
    <xf numFmtId="41" fontId="0" fillId="0" borderId="14" xfId="0" applyNumberFormat="1" applyBorder="1"/>
    <xf numFmtId="41" fontId="0" fillId="0" borderId="12" xfId="0" applyNumberFormat="1" applyFill="1" applyBorder="1"/>
    <xf numFmtId="41" fontId="3" fillId="0" borderId="12" xfId="0" applyNumberFormat="1" applyFont="1" applyBorder="1" applyAlignment="1">
      <alignment horizontal="center"/>
    </xf>
    <xf numFmtId="41" fontId="0" fillId="0" borderId="6" xfId="0" applyNumberFormat="1" applyFill="1" applyBorder="1"/>
    <xf numFmtId="41" fontId="5" fillId="2" borderId="12" xfId="0" applyNumberFormat="1" applyFont="1" applyFill="1" applyBorder="1"/>
    <xf numFmtId="0" fontId="5" fillId="0" borderId="13" xfId="0" applyFont="1" applyBorder="1"/>
    <xf numFmtId="41" fontId="5" fillId="0" borderId="12" xfId="0" applyNumberFormat="1" applyFont="1" applyBorder="1" applyAlignment="1">
      <alignment horizontal="right"/>
    </xf>
    <xf numFmtId="41" fontId="0" fillId="0" borderId="12" xfId="0" applyNumberFormat="1" applyBorder="1"/>
    <xf numFmtId="41" fontId="5" fillId="0" borderId="12" xfId="0" applyNumberFormat="1" applyFont="1" applyBorder="1"/>
    <xf numFmtId="0" fontId="5" fillId="0" borderId="21" xfId="0" applyFont="1" applyBorder="1"/>
    <xf numFmtId="0" fontId="0" fillId="0" borderId="17" xfId="0" applyBorder="1"/>
    <xf numFmtId="41" fontId="5" fillId="2" borderId="0" xfId="0" applyNumberFormat="1" applyFont="1" applyFill="1" applyBorder="1" applyAlignment="1">
      <alignment horizontal="right"/>
    </xf>
    <xf numFmtId="0" fontId="0" fillId="2" borderId="0" xfId="0" applyFill="1" applyBorder="1"/>
    <xf numFmtId="0" fontId="5" fillId="2" borderId="0" xfId="0" applyFont="1" applyFill="1" applyBorder="1"/>
    <xf numFmtId="41" fontId="3" fillId="0" borderId="0" xfId="0" applyNumberFormat="1" applyFont="1" applyBorder="1" applyAlignment="1">
      <alignment horizontal="center"/>
    </xf>
    <xf numFmtId="41" fontId="0" fillId="0" borderId="9" xfId="0" applyNumberFormat="1" applyBorder="1"/>
    <xf numFmtId="41" fontId="5" fillId="0" borderId="6" xfId="0" applyNumberFormat="1" applyFont="1" applyBorder="1"/>
    <xf numFmtId="41" fontId="5" fillId="4" borderId="15" xfId="0" applyNumberFormat="1" applyFont="1" applyFill="1" applyBorder="1" applyAlignment="1">
      <alignment horizontal="right"/>
    </xf>
    <xf numFmtId="0" fontId="5" fillId="0" borderId="14" xfId="0" applyFont="1" applyBorder="1"/>
    <xf numFmtId="0" fontId="3" fillId="0" borderId="0" xfId="0" applyFont="1" applyBorder="1"/>
    <xf numFmtId="0" fontId="5" fillId="0" borderId="11" xfId="0" applyFont="1" applyBorder="1"/>
    <xf numFmtId="0" fontId="0" fillId="0" borderId="0" xfId="0" applyFill="1" applyBorder="1"/>
    <xf numFmtId="41" fontId="5" fillId="0" borderId="6" xfId="0" applyNumberFormat="1" applyFont="1" applyBorder="1" applyAlignment="1">
      <alignment horizontal="right"/>
    </xf>
    <xf numFmtId="41" fontId="5" fillId="0" borderId="6" xfId="0" applyNumberFormat="1" applyFont="1" applyBorder="1" applyAlignment="1">
      <alignment horizontal="center"/>
    </xf>
    <xf numFmtId="0" fontId="0" fillId="0" borderId="22" xfId="0" applyBorder="1"/>
    <xf numFmtId="0" fontId="5" fillId="0" borderId="22" xfId="0" applyFont="1" applyBorder="1"/>
    <xf numFmtId="41" fontId="3" fillId="0" borderId="4" xfId="0" applyNumberFormat="1" applyFont="1" applyBorder="1" applyAlignment="1">
      <alignment horizontal="center"/>
    </xf>
    <xf numFmtId="41" fontId="5" fillId="2" borderId="5" xfId="0" applyNumberFormat="1" applyFont="1" applyFill="1" applyBorder="1" applyAlignment="1">
      <alignment horizontal="center"/>
    </xf>
    <xf numFmtId="41" fontId="3" fillId="0" borderId="14" xfId="0" applyNumberFormat="1" applyFont="1" applyBorder="1" applyAlignment="1">
      <alignment horizontal="center"/>
    </xf>
    <xf numFmtId="41" fontId="0" fillId="0" borderId="2" xfId="0" applyNumberFormat="1" applyBorder="1" applyAlignment="1">
      <alignment horizontal="center"/>
    </xf>
    <xf numFmtId="0" fontId="0" fillId="0" borderId="21" xfId="0" applyBorder="1"/>
    <xf numFmtId="41" fontId="0" fillId="0" borderId="12" xfId="0" applyNumberFormat="1" applyBorder="1" applyAlignment="1">
      <alignment horizontal="right"/>
    </xf>
    <xf numFmtId="41" fontId="5" fillId="3" borderId="15" xfId="0" applyNumberFormat="1" applyFont="1" applyFill="1" applyBorder="1" applyAlignment="1">
      <alignment horizontal="center"/>
    </xf>
    <xf numFmtId="164" fontId="3" fillId="0" borderId="2" xfId="1" applyNumberFormat="1" applyFont="1" applyBorder="1" applyAlignment="1">
      <alignment horizontal="center"/>
    </xf>
    <xf numFmtId="41" fontId="3" fillId="0" borderId="11" xfId="0" applyNumberFormat="1" applyFont="1" applyBorder="1" applyAlignment="1">
      <alignment horizontal="center"/>
    </xf>
    <xf numFmtId="41" fontId="3" fillId="0" borderId="13" xfId="0" applyNumberFormat="1" applyFont="1" applyBorder="1" applyAlignment="1">
      <alignment horizontal="center"/>
    </xf>
    <xf numFmtId="0" fontId="0" fillId="0" borderId="13" xfId="0" applyBorder="1"/>
    <xf numFmtId="41" fontId="0" fillId="0" borderId="21" xfId="0" applyNumberFormat="1" applyBorder="1"/>
    <xf numFmtId="0" fontId="0" fillId="0" borderId="1" xfId="0" applyFont="1" applyBorder="1"/>
    <xf numFmtId="0" fontId="0" fillId="0" borderId="1" xfId="0" applyFill="1" applyBorder="1"/>
    <xf numFmtId="0" fontId="0" fillId="0" borderId="21" xfId="0" applyFill="1" applyBorder="1"/>
    <xf numFmtId="41" fontId="0" fillId="0" borderId="4" xfId="0" applyNumberFormat="1" applyBorder="1" applyAlignment="1">
      <alignment horizontal="center"/>
    </xf>
    <xf numFmtId="0" fontId="3" fillId="0" borderId="7" xfId="0" applyFont="1" applyFill="1" applyBorder="1"/>
    <xf numFmtId="41" fontId="5" fillId="0" borderId="12" xfId="1" applyNumberFormat="1" applyFont="1" applyBorder="1"/>
    <xf numFmtId="0" fontId="8" fillId="0" borderId="0" xfId="0" applyFont="1" applyFill="1" applyBorder="1"/>
    <xf numFmtId="0" fontId="8" fillId="0" borderId="9" xfId="0" applyFont="1" applyFill="1" applyBorder="1"/>
    <xf numFmtId="0" fontId="3" fillId="0" borderId="5" xfId="0" applyFont="1" applyBorder="1" applyAlignment="1">
      <alignment horizontal="center"/>
    </xf>
    <xf numFmtId="0" fontId="3" fillId="0" borderId="1" xfId="0" applyFont="1" applyFill="1" applyBorder="1"/>
    <xf numFmtId="0" fontId="0" fillId="0" borderId="1" xfId="0" applyFont="1" applyFill="1" applyBorder="1"/>
    <xf numFmtId="0" fontId="0" fillId="0" borderId="21" xfId="0" applyFont="1" applyFill="1" applyBorder="1"/>
    <xf numFmtId="0" fontId="0" fillId="0" borderId="0" xfId="0" applyFont="1" applyBorder="1"/>
    <xf numFmtId="0" fontId="0" fillId="0" borderId="0" xfId="0" applyFont="1" applyFill="1" applyBorder="1"/>
    <xf numFmtId="0" fontId="0" fillId="0" borderId="9" xfId="0" applyFont="1" applyFill="1" applyBorder="1"/>
    <xf numFmtId="0" fontId="5" fillId="0" borderId="21" xfId="0" applyFont="1" applyFill="1" applyBorder="1"/>
    <xf numFmtId="0" fontId="0" fillId="0" borderId="23" xfId="0" applyBorder="1"/>
    <xf numFmtId="0" fontId="0" fillId="0" borderId="22" xfId="0" applyFont="1" applyBorder="1"/>
    <xf numFmtId="0" fontId="0" fillId="0" borderId="16" xfId="0" applyFont="1" applyBorder="1"/>
    <xf numFmtId="0" fontId="5" fillId="0" borderId="20" xfId="0" applyFont="1" applyFill="1" applyBorder="1"/>
    <xf numFmtId="0" fontId="0" fillId="0" borderId="6" xfId="0" applyBorder="1" applyAlignment="1">
      <alignment horizontal="center"/>
    </xf>
    <xf numFmtId="0" fontId="3" fillId="0" borderId="0" xfId="0" applyFont="1" applyFill="1" applyBorder="1"/>
    <xf numFmtId="41" fontId="5" fillId="3" borderId="12" xfId="0" applyNumberFormat="1" applyFont="1" applyFill="1" applyBorder="1"/>
    <xf numFmtId="41" fontId="5" fillId="3" borderId="13" xfId="0" applyNumberFormat="1" applyFont="1" applyFill="1" applyBorder="1"/>
    <xf numFmtId="41" fontId="0" fillId="3" borderId="15" xfId="0" applyNumberFormat="1" applyFill="1" applyBorder="1"/>
    <xf numFmtId="41" fontId="0" fillId="3" borderId="19" xfId="0" applyNumberFormat="1" applyFill="1" applyBorder="1"/>
    <xf numFmtId="41" fontId="5" fillId="3" borderId="15" xfId="0" applyNumberFormat="1" applyFont="1" applyFill="1" applyBorder="1"/>
    <xf numFmtId="41" fontId="5" fillId="0" borderId="0" xfId="0" applyNumberFormat="1" applyFont="1" applyBorder="1"/>
    <xf numFmtId="41" fontId="5" fillId="3" borderId="17" xfId="0" applyNumberFormat="1" applyFont="1" applyFill="1" applyBorder="1"/>
    <xf numFmtId="0" fontId="0" fillId="0" borderId="2" xfId="0" applyBorder="1" applyAlignment="1">
      <alignment horizontal="center"/>
    </xf>
    <xf numFmtId="41" fontId="0" fillId="0" borderId="5" xfId="0" applyNumberFormat="1" applyFill="1" applyBorder="1" applyAlignment="1">
      <alignment horizontal="center"/>
    </xf>
    <xf numFmtId="0" fontId="0" fillId="0" borderId="24" xfId="0" applyBorder="1"/>
    <xf numFmtId="41" fontId="0" fillId="0" borderId="24" xfId="0" applyNumberFormat="1" applyBorder="1"/>
    <xf numFmtId="0" fontId="0" fillId="0" borderId="12" xfId="0" applyBorder="1"/>
    <xf numFmtId="41" fontId="5" fillId="0" borderId="12" xfId="0" applyNumberFormat="1" applyFont="1" applyBorder="1" applyAlignment="1">
      <alignment horizontal="center"/>
    </xf>
    <xf numFmtId="164" fontId="0" fillId="0" borderId="5" xfId="1" applyNumberFormat="1" applyFont="1" applyBorder="1"/>
    <xf numFmtId="3" fontId="0" fillId="0" borderId="6" xfId="0" applyNumberFormat="1" applyBorder="1"/>
    <xf numFmtId="3" fontId="0" fillId="0" borderId="5" xfId="0" applyNumberFormat="1" applyBorder="1"/>
    <xf numFmtId="3" fontId="0" fillId="0" borderId="8" xfId="0" applyNumberFormat="1" applyBorder="1"/>
    <xf numFmtId="1" fontId="0" fillId="0" borderId="5" xfId="0" applyNumberFormat="1" applyBorder="1"/>
    <xf numFmtId="41" fontId="0" fillId="0" borderId="5" xfId="0" applyNumberFormat="1" applyFill="1" applyBorder="1"/>
    <xf numFmtId="0" fontId="0" fillId="0" borderId="4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14" xfId="0" applyBorder="1" applyAlignment="1">
      <alignment horizontal="center"/>
    </xf>
    <xf numFmtId="41" fontId="0" fillId="0" borderId="14" xfId="0" applyNumberFormat="1" applyBorder="1" applyAlignment="1">
      <alignment horizontal="center"/>
    </xf>
    <xf numFmtId="41" fontId="0" fillId="0" borderId="5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41" fontId="0" fillId="0" borderId="11" xfId="0" applyNumberFormat="1" applyBorder="1" applyAlignment="1">
      <alignment horizontal="center"/>
    </xf>
    <xf numFmtId="0" fontId="5" fillId="0" borderId="0" xfId="0" applyFont="1" applyFill="1" applyBorder="1"/>
    <xf numFmtId="41" fontId="5" fillId="0" borderId="15" xfId="0" applyNumberFormat="1" applyFont="1" applyBorder="1" applyAlignment="1">
      <alignment horizontal="center"/>
    </xf>
    <xf numFmtId="41" fontId="5" fillId="0" borderId="16" xfId="0" applyNumberFormat="1" applyFont="1" applyBorder="1" applyAlignment="1">
      <alignment horizontal="center"/>
    </xf>
    <xf numFmtId="41" fontId="5" fillId="0" borderId="15" xfId="0" applyNumberFormat="1" applyFont="1" applyBorder="1"/>
    <xf numFmtId="41" fontId="5" fillId="0" borderId="16" xfId="0" applyNumberFormat="1" applyFont="1" applyBorder="1"/>
    <xf numFmtId="41" fontId="5" fillId="0" borderId="16" xfId="0" applyNumberFormat="1" applyFont="1" applyBorder="1" applyAlignment="1">
      <alignment horizontal="right"/>
    </xf>
    <xf numFmtId="41" fontId="0" fillId="0" borderId="5" xfId="0" applyNumberFormat="1" applyFill="1" applyBorder="1" applyAlignment="1">
      <alignment horizontal="right"/>
    </xf>
    <xf numFmtId="41" fontId="0" fillId="0" borderId="9" xfId="0" applyNumberFormat="1" applyFill="1" applyBorder="1"/>
    <xf numFmtId="0" fontId="5" fillId="0" borderId="7" xfId="0" applyFont="1" applyFill="1" applyBorder="1"/>
    <xf numFmtId="0" fontId="5" fillId="0" borderId="8" xfId="0" applyFont="1" applyBorder="1"/>
    <xf numFmtId="41" fontId="5" fillId="0" borderId="2" xfId="0" applyNumberFormat="1" applyFont="1" applyBorder="1" applyAlignment="1"/>
    <xf numFmtId="0" fontId="3" fillId="0" borderId="1" xfId="0" applyFont="1" applyBorder="1"/>
    <xf numFmtId="164" fontId="6" fillId="0" borderId="6" xfId="0" applyNumberFormat="1" applyFont="1" applyBorder="1"/>
    <xf numFmtId="49" fontId="3" fillId="0" borderId="13" xfId="0" applyNumberFormat="1" applyFont="1" applyBorder="1" applyAlignment="1">
      <alignment horizontal="center"/>
    </xf>
    <xf numFmtId="0" fontId="0" fillId="0" borderId="21" xfId="0" applyBorder="1" applyAlignment="1">
      <alignment horizontal="center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suesa\AppData\Local\Microsoft\Windows\Temporary%20Internet%20Files\Content.Outlook\2GWQPCUW\General%20Ledger%202020-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suesa\AppData\Local\Microsoft\Windows\Temporary%20Internet%20Files\Content.Outlook\2GWQPCUW\Budget%20Working%20Papers%20Dec%20'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(1) Bals b-f"/>
      <sheetName val="(2) Jnl corect 201516VATmistake"/>
      <sheetName val="(3) Jnl corect 201617VATmistake"/>
      <sheetName val="(4) Reverse prev yr creditors"/>
      <sheetName val="(5) Reverse prev yr debtors"/>
      <sheetName val="(6) Reverse PIA insurance"/>
      <sheetName val="(7) 1+2+3+4+5+6"/>
      <sheetName val="(8) As 7 then sorted"/>
      <sheetName val="(9) Q1 payments"/>
      <sheetName val="(10) Q1 income"/>
      <sheetName val="(11) Q2 payments"/>
      <sheetName val="(12) Q2 income"/>
      <sheetName val="(13) 8+9+10+11+12"/>
      <sheetName val="(14) As 13 but sorted"/>
      <sheetName val="(15) Wrong amts elec bills"/>
      <sheetName val="(16) Payments mth 7"/>
      <sheetName val="(17) Income mth 7"/>
      <sheetName val="(18) Payments mth 8"/>
      <sheetName val="(19) Income mth 8"/>
      <sheetName val="(20) Jnl VAT part of Polce inv "/>
      <sheetName val="(21) 14+15+16+17+18+19+20"/>
      <sheetName val="(22) As (21) but sorted"/>
      <sheetName val="(23) Payments mth 9"/>
      <sheetName val="(24) Income mth 9"/>
      <sheetName val="(25) 22+23+24"/>
      <sheetName val="(26) 25 sorted"/>
      <sheetName val="(27) Error re Fay Naylor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86">
          <cell r="E86">
            <v>0</v>
          </cell>
        </row>
      </sheetData>
      <sheetData sheetId="22"/>
      <sheetData sheetId="23"/>
      <sheetData sheetId="24"/>
      <sheetData sheetId="25">
        <row r="12">
          <cell r="E12">
            <v>141762.47</v>
          </cell>
        </row>
        <row r="19">
          <cell r="E19">
            <v>1349.46</v>
          </cell>
        </row>
        <row r="24">
          <cell r="E24">
            <v>1407.37</v>
          </cell>
        </row>
        <row r="33">
          <cell r="E33">
            <v>342.43999999999994</v>
          </cell>
        </row>
        <row r="38">
          <cell r="E38">
            <v>-50</v>
          </cell>
        </row>
        <row r="59">
          <cell r="E59">
            <v>491.15999999999997</v>
          </cell>
        </row>
        <row r="69">
          <cell r="E69">
            <v>287.73</v>
          </cell>
        </row>
        <row r="71">
          <cell r="E71">
            <v>6894.23</v>
          </cell>
        </row>
        <row r="75">
          <cell r="E75">
            <v>-154.32</v>
          </cell>
        </row>
        <row r="76">
          <cell r="E76">
            <v>1994.5</v>
          </cell>
        </row>
        <row r="79">
          <cell r="E79">
            <v>2154.4</v>
          </cell>
        </row>
        <row r="84">
          <cell r="E84">
            <v>3891.1900000000005</v>
          </cell>
        </row>
        <row r="86">
          <cell r="E86">
            <v>4.72</v>
          </cell>
        </row>
        <row r="88">
          <cell r="E88">
            <v>883.99</v>
          </cell>
        </row>
        <row r="91">
          <cell r="E91">
            <v>55.519999999999996</v>
          </cell>
        </row>
        <row r="96">
          <cell r="E96">
            <v>350</v>
          </cell>
        </row>
        <row r="98">
          <cell r="E98">
            <v>-3000</v>
          </cell>
        </row>
        <row r="117">
          <cell r="E117">
            <v>1912.7599999999998</v>
          </cell>
        </row>
        <row r="147">
          <cell r="E147">
            <v>11978.43</v>
          </cell>
        </row>
        <row r="151">
          <cell r="E151">
            <v>125.13</v>
          </cell>
        </row>
        <row r="153">
          <cell r="E153">
            <v>434.13</v>
          </cell>
        </row>
        <row r="156">
          <cell r="E156">
            <v>42.44</v>
          </cell>
        </row>
        <row r="165">
          <cell r="E165">
            <v>469.77</v>
          </cell>
        </row>
        <row r="174">
          <cell r="E174">
            <v>1001.54</v>
          </cell>
        </row>
        <row r="179">
          <cell r="E179">
            <v>6713.85</v>
          </cell>
        </row>
        <row r="180">
          <cell r="E180">
            <v>320</v>
          </cell>
        </row>
        <row r="181">
          <cell r="E181">
            <v>-7640</v>
          </cell>
        </row>
        <row r="183">
          <cell r="E183">
            <v>-400</v>
          </cell>
        </row>
        <row r="184">
          <cell r="E184">
            <v>-8.31</v>
          </cell>
        </row>
        <row r="185">
          <cell r="E185">
            <v>-50</v>
          </cell>
        </row>
        <row r="186">
          <cell r="E186">
            <v>-500</v>
          </cell>
        </row>
        <row r="187">
          <cell r="E187">
            <v>500</v>
          </cell>
        </row>
        <row r="190">
          <cell r="E190">
            <v>-1000</v>
          </cell>
        </row>
        <row r="198">
          <cell r="E198">
            <v>174.96</v>
          </cell>
        </row>
        <row r="200">
          <cell r="E200">
            <v>775</v>
          </cell>
        </row>
        <row r="202">
          <cell r="E202">
            <v>318</v>
          </cell>
        </row>
        <row r="204">
          <cell r="E204">
            <v>95</v>
          </cell>
        </row>
        <row r="207">
          <cell r="E207">
            <v>106.91</v>
          </cell>
        </row>
        <row r="218">
          <cell r="E218">
            <v>5420</v>
          </cell>
        </row>
        <row r="245">
          <cell r="E245">
            <v>-40360</v>
          </cell>
        </row>
        <row r="248">
          <cell r="E248">
            <v>525</v>
          </cell>
        </row>
        <row r="250">
          <cell r="E250">
            <v>158.30000000000001</v>
          </cell>
        </row>
        <row r="258">
          <cell r="E258">
            <v>-3945</v>
          </cell>
        </row>
        <row r="262">
          <cell r="E262">
            <v>-14.799999999999983</v>
          </cell>
        </row>
        <row r="264">
          <cell r="E264">
            <v>1000</v>
          </cell>
        </row>
        <row r="266">
          <cell r="E266">
            <v>350</v>
          </cell>
        </row>
        <row r="269">
          <cell r="E269">
            <v>1294</v>
          </cell>
        </row>
        <row r="271">
          <cell r="E271">
            <v>5865</v>
          </cell>
        </row>
        <row r="273">
          <cell r="E273">
            <v>-362.08</v>
          </cell>
        </row>
        <row r="276">
          <cell r="E276">
            <v>5314.3700000000008</v>
          </cell>
        </row>
        <row r="278">
          <cell r="E278">
            <v>-46000</v>
          </cell>
        </row>
        <row r="282">
          <cell r="E282">
            <v>-3375</v>
          </cell>
        </row>
        <row r="370">
          <cell r="E370">
            <v>-25966.49</v>
          </cell>
        </row>
        <row r="375">
          <cell r="E375">
            <v>-507.48</v>
          </cell>
        </row>
      </sheetData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alaries detail"/>
      <sheetName val="Cemetery income"/>
      <sheetName val="Civic offices rent income"/>
      <sheetName val="Salaries revised estimate"/>
    </sheetNames>
    <sheetDataSet>
      <sheetData sheetId="0">
        <row r="18">
          <cell r="G18">
            <v>219700</v>
          </cell>
          <cell r="N18">
            <v>220700</v>
          </cell>
        </row>
      </sheetData>
      <sheetData sheetId="1">
        <row r="10">
          <cell r="B10">
            <v>-56000</v>
          </cell>
        </row>
      </sheetData>
      <sheetData sheetId="2">
        <row r="22">
          <cell r="D22">
            <v>-26000</v>
          </cell>
          <cell r="J22">
            <v>-24000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48"/>
  <sheetViews>
    <sheetView tabSelected="1" view="pageLayout" topLeftCell="A224" zoomScaleNormal="100" workbookViewId="0">
      <selection activeCell="L237" sqref="L237"/>
    </sheetView>
  </sheetViews>
  <sheetFormatPr defaultRowHeight="15"/>
  <cols>
    <col min="1" max="1" width="12.5703125" bestFit="1" customWidth="1"/>
    <col min="2" max="2" width="6.5703125" customWidth="1"/>
    <col min="3" max="3" width="5.5703125" customWidth="1"/>
    <col min="4" max="4" width="5.28515625" customWidth="1"/>
    <col min="5" max="5" width="11.28515625" customWidth="1"/>
    <col min="6" max="6" width="11.140625" customWidth="1"/>
    <col min="7" max="7" width="13" customWidth="1"/>
    <col min="8" max="8" width="10.5703125" customWidth="1"/>
    <col min="9" max="9" width="10.42578125" customWidth="1"/>
    <col min="10" max="10" width="11.7109375" bestFit="1" customWidth="1"/>
    <col min="11" max="11" width="13" customWidth="1"/>
    <col min="12" max="12" width="12.5703125" customWidth="1"/>
  </cols>
  <sheetData>
    <row r="2" spans="1:14">
      <c r="A2" s="2" t="s">
        <v>98</v>
      </c>
      <c r="B2" s="3"/>
      <c r="C2" s="3"/>
      <c r="D2" s="3"/>
      <c r="E2" s="3"/>
      <c r="F2" s="3"/>
      <c r="G2" s="3"/>
      <c r="H2" s="2" t="s">
        <v>100</v>
      </c>
      <c r="I2" s="2" t="s">
        <v>100</v>
      </c>
      <c r="J2" s="4" t="s">
        <v>100</v>
      </c>
      <c r="K2" s="2" t="s">
        <v>103</v>
      </c>
      <c r="L2" s="138" t="s">
        <v>110</v>
      </c>
    </row>
    <row r="3" spans="1:14">
      <c r="A3" s="5" t="s">
        <v>1</v>
      </c>
      <c r="B3" s="1"/>
      <c r="C3" s="1"/>
      <c r="D3" s="1"/>
      <c r="E3" s="1"/>
      <c r="F3" s="1"/>
      <c r="G3" s="1"/>
      <c r="H3" s="6"/>
      <c r="I3" s="6" t="s">
        <v>1</v>
      </c>
      <c r="J3" s="6" t="s">
        <v>3</v>
      </c>
      <c r="K3" s="6"/>
      <c r="L3" s="139" t="s">
        <v>99</v>
      </c>
    </row>
    <row r="4" spans="1:14">
      <c r="A4" s="8"/>
      <c r="B4" s="9"/>
      <c r="C4" s="9"/>
      <c r="D4" s="9"/>
      <c r="E4" s="9"/>
      <c r="F4" s="9"/>
      <c r="G4" s="10"/>
      <c r="H4" s="8" t="s">
        <v>2</v>
      </c>
      <c r="I4" s="129" t="s">
        <v>134</v>
      </c>
      <c r="J4" s="8" t="s">
        <v>4</v>
      </c>
      <c r="K4" s="8" t="s">
        <v>2</v>
      </c>
      <c r="L4" s="12"/>
    </row>
    <row r="5" spans="1:14">
      <c r="A5" s="13" t="s">
        <v>5</v>
      </c>
      <c r="B5" s="14" t="s">
        <v>6</v>
      </c>
      <c r="C5" s="15"/>
      <c r="D5" s="15"/>
      <c r="E5" s="15"/>
      <c r="F5" s="15"/>
      <c r="G5" s="15"/>
      <c r="H5" s="6" t="s">
        <v>7</v>
      </c>
      <c r="I5" s="6" t="s">
        <v>7</v>
      </c>
      <c r="J5" s="16" t="s">
        <v>7</v>
      </c>
      <c r="K5" s="6" t="s">
        <v>7</v>
      </c>
      <c r="L5" s="6" t="s">
        <v>7</v>
      </c>
    </row>
    <row r="6" spans="1:14">
      <c r="A6" s="17"/>
      <c r="B6" s="18"/>
      <c r="C6" s="18" t="s">
        <v>8</v>
      </c>
      <c r="D6" s="18"/>
      <c r="E6" s="18"/>
      <c r="F6" s="18"/>
      <c r="G6" s="18"/>
      <c r="H6" s="19"/>
      <c r="I6" s="20"/>
      <c r="K6" s="20"/>
      <c r="L6" s="20"/>
    </row>
    <row r="7" spans="1:14">
      <c r="A7" s="17"/>
      <c r="B7" s="18"/>
      <c r="C7" s="18"/>
      <c r="D7" s="18" t="s">
        <v>9</v>
      </c>
      <c r="E7" s="18"/>
      <c r="F7" s="18"/>
      <c r="G7" s="18"/>
      <c r="H7" s="19"/>
      <c r="I7" s="20"/>
      <c r="K7" s="20"/>
      <c r="L7" s="20"/>
    </row>
    <row r="8" spans="1:14">
      <c r="A8" s="17">
        <v>193945</v>
      </c>
      <c r="B8" s="18"/>
      <c r="C8" s="18"/>
      <c r="D8" s="18"/>
      <c r="E8" s="18" t="s">
        <v>10</v>
      </c>
      <c r="F8" s="18"/>
      <c r="G8" s="18"/>
      <c r="H8" s="144">
        <v>209970</v>
      </c>
      <c r="I8" s="23">
        <f>'[1](26) 25 sorted'!$E$12</f>
        <v>141762.47</v>
      </c>
      <c r="J8" s="144">
        <v>210049.9706</v>
      </c>
      <c r="K8" s="144">
        <f>'[2]Salaries detail'!$G$18</f>
        <v>219700</v>
      </c>
      <c r="L8" s="144">
        <f>'[2]Salaries detail'!$N$18</f>
        <v>220700</v>
      </c>
      <c r="N8" s="22"/>
    </row>
    <row r="9" spans="1:14">
      <c r="A9" s="11">
        <v>-172191</v>
      </c>
      <c r="B9" s="24"/>
      <c r="C9" s="24"/>
      <c r="D9" s="24"/>
      <c r="E9" s="24" t="s">
        <v>11</v>
      </c>
      <c r="F9" s="24"/>
      <c r="G9" s="24"/>
      <c r="H9" s="25">
        <v>-186492</v>
      </c>
      <c r="I9" s="25">
        <f>-(I48+I99+I139+I169)</f>
        <v>-125911.16138134019</v>
      </c>
      <c r="J9" s="25">
        <v>-186563.02860949279</v>
      </c>
      <c r="K9" s="169">
        <f>K8*H9/H8</f>
        <v>-195134.03057579655</v>
      </c>
      <c r="L9" s="169">
        <f>L8*H9/H8</f>
        <v>-196022.21460208602</v>
      </c>
    </row>
    <row r="10" spans="1:14">
      <c r="A10" s="11">
        <f>SUM(A8:A9)</f>
        <v>21754</v>
      </c>
      <c r="B10" s="10"/>
      <c r="C10" s="10"/>
      <c r="D10" s="10"/>
      <c r="E10" s="10" t="s">
        <v>12</v>
      </c>
      <c r="F10" s="10"/>
      <c r="G10" s="10"/>
      <c r="H10" s="11">
        <f t="shared" ref="H10" si="0">SUM(H8:H9)</f>
        <v>23478</v>
      </c>
      <c r="I10" s="11">
        <f t="shared" ref="I10:L10" si="1">SUM(I8:I9)</f>
        <v>15851.308618659808</v>
      </c>
      <c r="J10" s="11">
        <f t="shared" si="1"/>
        <v>23486.941990507214</v>
      </c>
      <c r="K10" s="11">
        <f t="shared" si="1"/>
        <v>24565.969424203446</v>
      </c>
      <c r="L10" s="11">
        <f t="shared" si="1"/>
        <v>24677.785397913976</v>
      </c>
    </row>
    <row r="11" spans="1:14">
      <c r="A11" s="26"/>
      <c r="B11" s="18"/>
      <c r="C11" s="18"/>
      <c r="D11" s="18"/>
      <c r="E11" s="18"/>
      <c r="F11" s="18"/>
      <c r="G11" s="18"/>
      <c r="H11" s="20"/>
      <c r="I11" s="28"/>
      <c r="K11" s="20"/>
      <c r="L11" s="20"/>
    </row>
    <row r="12" spans="1:14">
      <c r="A12" s="11">
        <v>924</v>
      </c>
      <c r="B12" s="10"/>
      <c r="C12" s="10"/>
      <c r="D12" s="10"/>
      <c r="E12" s="10" t="s">
        <v>13</v>
      </c>
      <c r="F12" s="10"/>
      <c r="G12" s="10"/>
      <c r="H12" s="145">
        <v>850</v>
      </c>
      <c r="I12" s="145">
        <f>'[1](26) 25 sorted'!$E$19</f>
        <v>1349.46</v>
      </c>
      <c r="J12" s="145">
        <v>1500</v>
      </c>
      <c r="K12" s="145">
        <v>1000</v>
      </c>
      <c r="L12" s="145">
        <v>1000</v>
      </c>
    </row>
    <row r="13" spans="1:14">
      <c r="A13" s="26"/>
      <c r="B13" s="18"/>
      <c r="C13" s="18"/>
      <c r="D13" s="18" t="s">
        <v>14</v>
      </c>
      <c r="E13" s="18"/>
      <c r="F13" s="18"/>
      <c r="G13" s="18"/>
      <c r="H13" s="20"/>
      <c r="I13" s="20"/>
      <c r="J13" s="20"/>
      <c r="K13" s="20"/>
      <c r="L13" s="20"/>
    </row>
    <row r="14" spans="1:14">
      <c r="A14" s="11"/>
      <c r="B14" s="10"/>
      <c r="C14" s="10"/>
      <c r="D14" s="10"/>
      <c r="E14" s="10" t="s">
        <v>15</v>
      </c>
      <c r="F14" s="10"/>
      <c r="G14" s="10"/>
      <c r="H14" s="12">
        <v>100</v>
      </c>
      <c r="I14" s="25"/>
      <c r="J14" s="12">
        <v>100</v>
      </c>
      <c r="K14" s="12">
        <v>100</v>
      </c>
      <c r="L14" s="12">
        <v>100</v>
      </c>
    </row>
    <row r="15" spans="1:14">
      <c r="A15" s="26"/>
      <c r="B15" s="18"/>
      <c r="C15" s="18"/>
      <c r="D15" s="18"/>
      <c r="E15" s="18"/>
      <c r="F15" s="18"/>
      <c r="G15" s="18"/>
      <c r="H15" s="20"/>
      <c r="I15" s="20"/>
      <c r="J15" s="20"/>
      <c r="K15" s="20"/>
      <c r="L15" s="20"/>
    </row>
    <row r="16" spans="1:14">
      <c r="A16" s="11">
        <v>2452</v>
      </c>
      <c r="B16" s="10"/>
      <c r="C16" s="10"/>
      <c r="D16" s="10"/>
      <c r="E16" s="10" t="s">
        <v>16</v>
      </c>
      <c r="F16" s="10"/>
      <c r="G16" s="10"/>
      <c r="H16" s="145">
        <v>2800</v>
      </c>
      <c r="I16" s="145">
        <f>'[1](26) 25 sorted'!$E$24</f>
        <v>1407.37</v>
      </c>
      <c r="J16" s="145">
        <v>2000</v>
      </c>
      <c r="K16" s="145">
        <v>2600</v>
      </c>
      <c r="L16" s="145">
        <v>2600</v>
      </c>
    </row>
    <row r="17" spans="1:12">
      <c r="A17" s="26"/>
      <c r="B17" s="18"/>
      <c r="C17" s="18"/>
      <c r="D17" s="18"/>
      <c r="E17" s="18"/>
      <c r="F17" s="18"/>
      <c r="G17" s="18"/>
      <c r="H17" s="20"/>
      <c r="I17" s="146"/>
      <c r="J17" s="20"/>
      <c r="K17" s="20"/>
      <c r="L17" s="20"/>
    </row>
    <row r="18" spans="1:12">
      <c r="A18" s="11">
        <v>1273</v>
      </c>
      <c r="B18" s="10"/>
      <c r="C18" s="10"/>
      <c r="D18" s="10"/>
      <c r="E18" s="10" t="s">
        <v>17</v>
      </c>
      <c r="F18" s="10"/>
      <c r="G18" s="10"/>
      <c r="H18" s="12">
        <v>750</v>
      </c>
      <c r="I18" s="145">
        <f>'[1](26) 25 sorted'!$E$33</f>
        <v>342.43999999999994</v>
      </c>
      <c r="J18" s="12">
        <v>750</v>
      </c>
      <c r="K18" s="12">
        <v>750</v>
      </c>
      <c r="L18" s="12">
        <v>750</v>
      </c>
    </row>
    <row r="19" spans="1:12">
      <c r="A19" s="26"/>
      <c r="B19" s="18"/>
      <c r="C19" s="18"/>
      <c r="D19" s="18"/>
      <c r="E19" s="18"/>
      <c r="F19" s="18"/>
      <c r="G19" s="18"/>
      <c r="H19" s="20"/>
      <c r="I19" s="20"/>
      <c r="J19" s="20"/>
      <c r="K19" s="20"/>
      <c r="L19" s="20"/>
    </row>
    <row r="20" spans="1:12">
      <c r="A20" s="11">
        <v>1135</v>
      </c>
      <c r="B20" s="10"/>
      <c r="C20" s="10"/>
      <c r="D20" s="10"/>
      <c r="E20" s="10" t="s">
        <v>18</v>
      </c>
      <c r="F20" s="10"/>
      <c r="G20" s="29"/>
      <c r="H20" s="11">
        <v>1500</v>
      </c>
      <c r="I20" s="30">
        <f>'[1](26) 25 sorted'!$E$38</f>
        <v>-50</v>
      </c>
      <c r="J20" s="11">
        <v>1500</v>
      </c>
      <c r="K20" s="11">
        <v>1550</v>
      </c>
      <c r="L20" s="11">
        <v>1550</v>
      </c>
    </row>
    <row r="21" spans="1:12">
      <c r="A21" s="26"/>
      <c r="B21" s="18"/>
      <c r="C21" s="18"/>
      <c r="D21" s="18"/>
      <c r="E21" s="18"/>
      <c r="F21" s="18"/>
      <c r="G21" s="31"/>
      <c r="H21" s="20"/>
      <c r="I21" s="31"/>
      <c r="J21" s="20"/>
      <c r="K21" s="20"/>
      <c r="L21" s="20"/>
    </row>
    <row r="22" spans="1:12">
      <c r="A22" s="11">
        <v>449</v>
      </c>
      <c r="B22" s="10"/>
      <c r="C22" s="10"/>
      <c r="D22" s="10"/>
      <c r="E22" s="10" t="s">
        <v>19</v>
      </c>
      <c r="F22" s="10"/>
      <c r="G22" s="29"/>
      <c r="H22" s="11">
        <v>1000</v>
      </c>
      <c r="I22" s="30">
        <f>'[1](26) 25 sorted'!$E$59</f>
        <v>491.15999999999997</v>
      </c>
      <c r="J22" s="11">
        <v>750</v>
      </c>
      <c r="K22" s="11">
        <v>1000</v>
      </c>
      <c r="L22" s="11">
        <v>1000</v>
      </c>
    </row>
    <row r="23" spans="1:12">
      <c r="A23" s="26"/>
      <c r="B23" s="18"/>
      <c r="C23" s="18"/>
      <c r="D23" s="18"/>
      <c r="E23" s="18"/>
      <c r="F23" s="18"/>
      <c r="G23" s="31"/>
      <c r="H23" s="20"/>
      <c r="I23" s="31"/>
      <c r="J23" s="20"/>
      <c r="K23" s="20"/>
      <c r="L23" s="20"/>
    </row>
    <row r="24" spans="1:12">
      <c r="A24" s="11">
        <v>1000</v>
      </c>
      <c r="B24" s="10"/>
      <c r="C24" s="10"/>
      <c r="D24" s="10"/>
      <c r="E24" s="10" t="s">
        <v>20</v>
      </c>
      <c r="F24" s="10"/>
      <c r="G24" s="29"/>
      <c r="H24" s="11">
        <v>1000</v>
      </c>
      <c r="I24" s="30"/>
      <c r="J24" s="11">
        <v>1000</v>
      </c>
      <c r="K24" s="11">
        <v>1000</v>
      </c>
      <c r="L24" s="11">
        <v>1000</v>
      </c>
    </row>
    <row r="25" spans="1:12">
      <c r="A25" s="26"/>
      <c r="B25" s="18"/>
      <c r="C25" s="18"/>
      <c r="D25" s="18"/>
      <c r="E25" s="18"/>
      <c r="F25" s="18"/>
      <c r="G25" s="32"/>
      <c r="H25" s="20"/>
      <c r="I25" s="31"/>
      <c r="J25" s="20"/>
      <c r="K25" s="20"/>
      <c r="L25" s="20"/>
    </row>
    <row r="26" spans="1:12">
      <c r="A26" s="11">
        <v>390</v>
      </c>
      <c r="B26" s="10"/>
      <c r="C26" s="10"/>
      <c r="D26" s="10"/>
      <c r="E26" s="10" t="s">
        <v>21</v>
      </c>
      <c r="F26" s="10"/>
      <c r="G26" s="29"/>
      <c r="H26" s="12">
        <v>400</v>
      </c>
      <c r="I26" s="147">
        <f>'[1](26) 25 sorted'!$E$69</f>
        <v>287.73</v>
      </c>
      <c r="J26" s="12">
        <v>400</v>
      </c>
      <c r="K26" s="12">
        <v>400</v>
      </c>
      <c r="L26" s="12">
        <v>400</v>
      </c>
    </row>
    <row r="27" spans="1:12">
      <c r="A27" s="26"/>
      <c r="B27" s="18"/>
      <c r="C27" s="18"/>
      <c r="D27" s="18"/>
      <c r="E27" s="18"/>
      <c r="F27" s="18"/>
      <c r="G27" s="31"/>
      <c r="H27" s="20"/>
      <c r="I27" s="31"/>
      <c r="J27" s="20"/>
      <c r="K27" s="20"/>
      <c r="L27" s="20"/>
    </row>
    <row r="28" spans="1:12">
      <c r="A28" s="11">
        <v>6689</v>
      </c>
      <c r="B28" s="10"/>
      <c r="C28" s="10"/>
      <c r="D28" s="10"/>
      <c r="E28" s="10" t="s">
        <v>22</v>
      </c>
      <c r="F28" s="10"/>
      <c r="G28" s="29"/>
      <c r="H28" s="30">
        <v>7500</v>
      </c>
      <c r="I28" s="30">
        <f>'[1](26) 25 sorted'!$E$71</f>
        <v>6894.23</v>
      </c>
      <c r="J28" s="30">
        <v>7500</v>
      </c>
      <c r="K28" s="30">
        <v>7500</v>
      </c>
      <c r="L28" s="30">
        <v>7500</v>
      </c>
    </row>
    <row r="29" spans="1:12">
      <c r="A29" s="17"/>
      <c r="B29" s="18"/>
      <c r="C29" s="18"/>
      <c r="D29" s="18"/>
      <c r="E29" s="18"/>
      <c r="F29" s="18"/>
      <c r="G29" s="31"/>
      <c r="H29" s="20"/>
      <c r="I29" s="33"/>
      <c r="J29" s="20"/>
      <c r="K29" s="20"/>
      <c r="L29" s="20"/>
    </row>
    <row r="30" spans="1:12">
      <c r="A30" s="17">
        <v>4500</v>
      </c>
      <c r="B30" s="34"/>
      <c r="C30" s="10"/>
      <c r="D30" s="10"/>
      <c r="E30" s="10" t="s">
        <v>23</v>
      </c>
      <c r="F30" s="10"/>
      <c r="G30" s="29"/>
      <c r="H30" s="35">
        <v>4500</v>
      </c>
      <c r="I30" s="11">
        <f>'[1](26) 25 sorted'!$E$84</f>
        <v>3891.1900000000005</v>
      </c>
      <c r="J30" s="11">
        <v>3891</v>
      </c>
      <c r="K30" s="35">
        <v>4500</v>
      </c>
      <c r="L30" s="11">
        <v>4500</v>
      </c>
    </row>
    <row r="31" spans="1:12">
      <c r="A31" s="28"/>
      <c r="B31" s="18"/>
      <c r="C31" s="18"/>
      <c r="D31" s="18"/>
      <c r="E31" s="18"/>
      <c r="F31" s="18"/>
      <c r="G31" s="31"/>
      <c r="H31" s="20"/>
      <c r="I31" s="31"/>
      <c r="J31" s="20"/>
      <c r="K31" s="20"/>
      <c r="L31" s="20"/>
    </row>
    <row r="32" spans="1:12">
      <c r="A32" s="11"/>
      <c r="B32" s="34"/>
      <c r="C32" s="10"/>
      <c r="D32" s="10"/>
      <c r="E32" s="10" t="s">
        <v>24</v>
      </c>
      <c r="F32" s="10"/>
      <c r="G32" s="10"/>
      <c r="H32" s="35">
        <v>300</v>
      </c>
      <c r="I32" s="35"/>
      <c r="J32" s="11">
        <v>300</v>
      </c>
      <c r="K32" s="35">
        <v>300</v>
      </c>
      <c r="L32" s="11">
        <v>300</v>
      </c>
    </row>
    <row r="33" spans="1:15">
      <c r="A33" s="11">
        <v>1908</v>
      </c>
      <c r="B33" s="10"/>
      <c r="C33" s="10"/>
      <c r="D33" s="10"/>
      <c r="E33" s="10" t="s">
        <v>118</v>
      </c>
      <c r="F33" s="10"/>
      <c r="G33" s="10"/>
      <c r="H33" s="35">
        <v>1950</v>
      </c>
      <c r="I33" s="35">
        <f>'[1](26) 25 sorted'!$E$76</f>
        <v>1994.5</v>
      </c>
      <c r="J33" s="78">
        <v>1995</v>
      </c>
      <c r="K33" s="35">
        <v>2000</v>
      </c>
      <c r="L33" s="11">
        <v>2000</v>
      </c>
    </row>
    <row r="34" spans="1:15">
      <c r="A34" s="11">
        <v>-1287</v>
      </c>
      <c r="B34" s="10"/>
      <c r="C34" s="10"/>
      <c r="D34" s="10"/>
      <c r="E34" s="10" t="s">
        <v>25</v>
      </c>
      <c r="F34" s="10"/>
      <c r="G34" s="10"/>
      <c r="H34" s="35">
        <v>100</v>
      </c>
      <c r="I34" s="35">
        <f>'[1](26) 25 sorted'!$E$79-'[1](26) 25 sorted'!$E$76+'[1](26) 25 sorted'!$E$86</f>
        <v>164.62000000000009</v>
      </c>
      <c r="J34" s="11">
        <v>165</v>
      </c>
      <c r="K34" s="35">
        <v>100</v>
      </c>
      <c r="L34" s="11">
        <v>100</v>
      </c>
    </row>
    <row r="35" spans="1:15">
      <c r="A35" s="167">
        <f>SUM(A10:A34)</f>
        <v>41187</v>
      </c>
      <c r="B35" s="38"/>
      <c r="C35" s="38"/>
      <c r="D35" s="38" t="s">
        <v>26</v>
      </c>
      <c r="E35" s="38"/>
      <c r="G35" s="38"/>
      <c r="H35" s="39">
        <f>SUM(H10:H34)</f>
        <v>46228</v>
      </c>
      <c r="I35" s="37">
        <f>SUM(I10:I34)</f>
        <v>32624.008618659802</v>
      </c>
      <c r="J35" s="37">
        <f>SUM(J10:J34)</f>
        <v>45337.941990507214</v>
      </c>
      <c r="K35" s="37">
        <f>SUM(K10:K34)</f>
        <v>47365.969424203446</v>
      </c>
      <c r="L35" s="37">
        <f>SUM(L10:L34)</f>
        <v>47477.785397913976</v>
      </c>
    </row>
    <row r="36" spans="1:15">
      <c r="A36" s="26"/>
      <c r="B36" s="15"/>
      <c r="C36" s="15" t="s">
        <v>27</v>
      </c>
      <c r="D36" s="15"/>
      <c r="E36" s="15"/>
      <c r="F36" s="15"/>
      <c r="G36" s="15"/>
      <c r="H36" s="28"/>
      <c r="I36" s="20"/>
      <c r="K36" s="20"/>
      <c r="L36" s="20"/>
    </row>
    <row r="37" spans="1:15">
      <c r="A37" s="11">
        <v>-848</v>
      </c>
      <c r="B37" s="41"/>
      <c r="C37" s="18"/>
      <c r="D37" s="18" t="s">
        <v>28</v>
      </c>
      <c r="E37" s="18"/>
      <c r="F37" s="18"/>
      <c r="G37" s="18"/>
      <c r="H37" s="20">
        <v>-500</v>
      </c>
      <c r="I37" s="148">
        <f>'[1](26) 25 sorted'!$E$75</f>
        <v>-154.32</v>
      </c>
      <c r="J37" s="20">
        <v>-200</v>
      </c>
      <c r="K37" s="20">
        <v>-200</v>
      </c>
      <c r="L37" s="20">
        <v>-200</v>
      </c>
    </row>
    <row r="38" spans="1:15" ht="15.75" thickBot="1">
      <c r="A38" s="42">
        <f>SUM(A35:A37)</f>
        <v>40339</v>
      </c>
      <c r="B38" s="43"/>
      <c r="C38" s="43"/>
      <c r="D38" s="43"/>
      <c r="E38" s="44" t="s">
        <v>29</v>
      </c>
      <c r="F38" s="43"/>
      <c r="G38" s="43"/>
      <c r="H38" s="42">
        <f>SUM(H35:H37)</f>
        <v>45728</v>
      </c>
      <c r="I38" s="42">
        <f>SUM(I35:I37)</f>
        <v>32469.688618659802</v>
      </c>
      <c r="J38" s="42">
        <f t="shared" ref="J38:L38" si="2">SUM(J35:J37)</f>
        <v>45137.941990507214</v>
      </c>
      <c r="K38" s="42">
        <f t="shared" si="2"/>
        <v>47165.969424203446</v>
      </c>
      <c r="L38" s="42">
        <f t="shared" si="2"/>
        <v>47277.785397913976</v>
      </c>
      <c r="O38" s="22"/>
    </row>
    <row r="39" spans="1:15" ht="15.75" thickTop="1">
      <c r="A39" s="46"/>
      <c r="B39" s="47"/>
      <c r="C39" s="47"/>
      <c r="D39" s="47" t="s">
        <v>30</v>
      </c>
      <c r="E39" s="47"/>
      <c r="F39" s="48"/>
      <c r="G39" s="47"/>
      <c r="H39" s="46"/>
      <c r="I39" s="46"/>
    </row>
    <row r="40" spans="1:15">
      <c r="A40" s="46"/>
      <c r="B40" s="47"/>
      <c r="C40" s="47"/>
      <c r="D40" s="47"/>
      <c r="E40" s="47"/>
      <c r="F40" s="48"/>
      <c r="G40" s="47"/>
      <c r="H40" s="46"/>
      <c r="I40" s="46"/>
    </row>
    <row r="41" spans="1:15">
      <c r="A41" s="49"/>
    </row>
    <row r="42" spans="1:15">
      <c r="A42" s="2" t="s">
        <v>98</v>
      </c>
      <c r="B42" s="3"/>
      <c r="C42" s="3"/>
      <c r="D42" s="3"/>
      <c r="E42" s="3"/>
      <c r="F42" s="3"/>
      <c r="G42" s="3"/>
      <c r="H42" s="2" t="s">
        <v>100</v>
      </c>
      <c r="I42" s="2" t="s">
        <v>100</v>
      </c>
      <c r="J42" s="4" t="s">
        <v>100</v>
      </c>
      <c r="K42" s="2" t="s">
        <v>103</v>
      </c>
      <c r="L42" s="138" t="s">
        <v>110</v>
      </c>
    </row>
    <row r="43" spans="1:15">
      <c r="A43" s="5" t="s">
        <v>1</v>
      </c>
      <c r="B43" s="1"/>
      <c r="C43" s="1"/>
      <c r="D43" s="1"/>
      <c r="E43" s="1"/>
      <c r="F43" s="1"/>
      <c r="G43" s="1"/>
      <c r="H43" s="6"/>
      <c r="I43" s="6" t="s">
        <v>1</v>
      </c>
      <c r="J43" s="6" t="s">
        <v>3</v>
      </c>
      <c r="K43" s="6"/>
      <c r="L43" s="139" t="s">
        <v>99</v>
      </c>
    </row>
    <row r="44" spans="1:15">
      <c r="A44" s="8"/>
      <c r="B44" s="9"/>
      <c r="C44" s="9"/>
      <c r="D44" s="9"/>
      <c r="E44" s="9"/>
      <c r="F44" s="9"/>
      <c r="G44" s="10"/>
      <c r="H44" s="8" t="s">
        <v>2</v>
      </c>
      <c r="I44" s="129" t="s">
        <v>134</v>
      </c>
      <c r="J44" s="8" t="s">
        <v>4</v>
      </c>
      <c r="K44" s="8" t="s">
        <v>2</v>
      </c>
      <c r="L44" s="12"/>
    </row>
    <row r="45" spans="1:15">
      <c r="A45" s="13" t="s">
        <v>5</v>
      </c>
      <c r="B45" s="50" t="s">
        <v>31</v>
      </c>
      <c r="C45" s="15"/>
      <c r="D45" s="15"/>
      <c r="E45" s="15"/>
      <c r="F45" s="15"/>
      <c r="G45" s="15"/>
      <c r="H45" s="51" t="s">
        <v>7</v>
      </c>
      <c r="I45" s="51" t="s">
        <v>7</v>
      </c>
      <c r="J45" s="16" t="s">
        <v>7</v>
      </c>
      <c r="K45" s="6" t="s">
        <v>7</v>
      </c>
      <c r="L45" s="6" t="s">
        <v>7</v>
      </c>
    </row>
    <row r="46" spans="1:15">
      <c r="A46" s="17"/>
      <c r="B46" s="52"/>
      <c r="C46" s="18" t="s">
        <v>8</v>
      </c>
      <c r="D46" s="18"/>
      <c r="E46" s="18"/>
      <c r="F46" s="18"/>
      <c r="G46" s="18"/>
      <c r="H46" s="19"/>
      <c r="I46" s="20"/>
      <c r="K46" s="20"/>
      <c r="L46" s="20"/>
    </row>
    <row r="47" spans="1:15">
      <c r="A47" s="17"/>
      <c r="B47" s="52"/>
      <c r="C47" s="18"/>
      <c r="D47" s="18" t="s">
        <v>9</v>
      </c>
      <c r="E47" s="18"/>
      <c r="F47" s="18"/>
      <c r="G47" s="18"/>
      <c r="H47" s="19"/>
      <c r="I47" s="20"/>
      <c r="K47" s="20"/>
      <c r="L47" s="20"/>
    </row>
    <row r="48" spans="1:15">
      <c r="A48" s="19">
        <v>23425</v>
      </c>
      <c r="B48" s="53"/>
      <c r="C48" s="10"/>
      <c r="D48" s="10"/>
      <c r="E48" s="10" t="s">
        <v>32</v>
      </c>
      <c r="F48" s="10"/>
      <c r="G48" s="10"/>
      <c r="H48" s="11">
        <v>25371</v>
      </c>
      <c r="I48" s="11">
        <f>I8*H48/H8</f>
        <v>17129.378608229748</v>
      </c>
      <c r="J48" s="11">
        <f>J8*H48/H8</f>
        <v>25380.662971341619</v>
      </c>
      <c r="K48" s="11">
        <f>K8*H48/H8</f>
        <v>26546.690955850834</v>
      </c>
      <c r="L48" s="11">
        <f>L8*H48/H8</f>
        <v>26667.522503214746</v>
      </c>
    </row>
    <row r="49" spans="1:12">
      <c r="A49" s="55"/>
      <c r="B49" s="18"/>
      <c r="C49" s="18"/>
      <c r="D49" s="18" t="s">
        <v>14</v>
      </c>
      <c r="E49" s="18"/>
      <c r="F49" s="18"/>
      <c r="G49" s="18"/>
      <c r="H49" s="20"/>
      <c r="I49" s="20"/>
      <c r="K49" s="20"/>
      <c r="L49" s="20"/>
    </row>
    <row r="50" spans="1:12">
      <c r="A50" s="19"/>
      <c r="B50" s="10"/>
      <c r="C50" s="10"/>
      <c r="D50" s="10"/>
      <c r="E50" s="10" t="s">
        <v>33</v>
      </c>
      <c r="F50" s="10"/>
      <c r="G50" s="10"/>
      <c r="H50" s="12">
        <v>60</v>
      </c>
      <c r="I50" s="54"/>
      <c r="J50" s="12">
        <v>60</v>
      </c>
      <c r="K50" s="12">
        <v>60</v>
      </c>
      <c r="L50" s="12">
        <v>60</v>
      </c>
    </row>
    <row r="51" spans="1:12">
      <c r="A51" s="55"/>
      <c r="B51" s="18"/>
      <c r="C51" s="18"/>
      <c r="D51" s="18"/>
      <c r="E51" s="18"/>
      <c r="F51" s="18"/>
      <c r="G51" s="18"/>
      <c r="H51" s="20"/>
      <c r="I51" s="19"/>
      <c r="J51" s="20"/>
      <c r="K51" s="20"/>
      <c r="L51" s="20"/>
    </row>
    <row r="52" spans="1:12">
      <c r="A52" s="54">
        <v>646</v>
      </c>
      <c r="B52" s="10"/>
      <c r="C52" s="10"/>
      <c r="D52" s="10"/>
      <c r="E52" s="10" t="s">
        <v>34</v>
      </c>
      <c r="F52" s="10"/>
      <c r="G52" s="10"/>
      <c r="H52" s="54">
        <v>650</v>
      </c>
      <c r="I52" s="54">
        <f>'[1](26) 25 sorted'!$E$88</f>
        <v>883.99</v>
      </c>
      <c r="J52" s="54">
        <v>884</v>
      </c>
      <c r="K52" s="54">
        <v>650</v>
      </c>
      <c r="L52" s="54">
        <v>650</v>
      </c>
    </row>
    <row r="53" spans="1:12">
      <c r="A53" s="19"/>
      <c r="B53" s="18"/>
      <c r="C53" s="18"/>
      <c r="D53" s="18"/>
      <c r="E53" s="18"/>
      <c r="F53" s="18"/>
      <c r="G53" s="18"/>
      <c r="H53" s="20"/>
      <c r="I53" s="19"/>
      <c r="J53" s="20"/>
      <c r="K53" s="20"/>
      <c r="L53" s="20"/>
    </row>
    <row r="54" spans="1:12">
      <c r="A54" s="19">
        <v>908</v>
      </c>
      <c r="B54" s="10"/>
      <c r="C54" s="10"/>
      <c r="D54" s="10"/>
      <c r="E54" s="10" t="s">
        <v>35</v>
      </c>
      <c r="F54" s="10"/>
      <c r="G54" s="10"/>
      <c r="H54" s="12">
        <v>900</v>
      </c>
      <c r="I54" s="54"/>
      <c r="J54" s="12">
        <v>450</v>
      </c>
      <c r="K54" s="12">
        <v>900</v>
      </c>
      <c r="L54" s="12">
        <v>900</v>
      </c>
    </row>
    <row r="55" spans="1:12">
      <c r="A55" s="55"/>
      <c r="B55" s="18"/>
      <c r="C55" s="18"/>
      <c r="D55" s="18"/>
      <c r="E55" s="18"/>
      <c r="F55" s="18"/>
      <c r="G55" s="18"/>
      <c r="H55" s="20"/>
      <c r="I55" s="19"/>
      <c r="J55" s="20"/>
      <c r="K55" s="20"/>
      <c r="L55" s="20"/>
    </row>
    <row r="56" spans="1:12">
      <c r="A56" s="19"/>
      <c r="B56" s="10"/>
      <c r="C56" s="10"/>
      <c r="D56" s="10"/>
      <c r="E56" s="10" t="s">
        <v>36</v>
      </c>
      <c r="F56" s="10"/>
      <c r="G56" s="10"/>
      <c r="H56" s="12">
        <v>100</v>
      </c>
      <c r="I56" s="54"/>
      <c r="J56" s="12">
        <v>100</v>
      </c>
      <c r="K56" s="12">
        <v>100</v>
      </c>
      <c r="L56" s="12">
        <v>100</v>
      </c>
    </row>
    <row r="57" spans="1:12">
      <c r="A57" s="55"/>
      <c r="B57" s="18"/>
      <c r="C57" s="18"/>
      <c r="D57" s="18"/>
      <c r="E57" s="18"/>
      <c r="F57" s="18"/>
      <c r="G57" s="18"/>
      <c r="H57" s="20"/>
      <c r="I57" s="19"/>
      <c r="J57" s="20"/>
      <c r="K57" s="20"/>
      <c r="L57" s="20"/>
    </row>
    <row r="58" spans="1:12">
      <c r="A58" s="19">
        <v>5852</v>
      </c>
      <c r="B58" s="10"/>
      <c r="C58" s="10"/>
      <c r="D58" s="10"/>
      <c r="E58" s="56" t="s">
        <v>37</v>
      </c>
      <c r="F58" s="10"/>
      <c r="G58" s="10"/>
      <c r="H58" s="54">
        <v>6000</v>
      </c>
      <c r="I58" s="54"/>
      <c r="J58" s="54">
        <v>0</v>
      </c>
      <c r="K58" s="54">
        <v>6100</v>
      </c>
      <c r="L58" s="54">
        <v>6100</v>
      </c>
    </row>
    <row r="59" spans="1:12">
      <c r="A59" s="55"/>
      <c r="B59" s="15"/>
      <c r="C59" s="15"/>
      <c r="D59" s="15"/>
      <c r="E59" s="15"/>
      <c r="F59" s="15"/>
      <c r="G59" s="15"/>
      <c r="H59" s="20"/>
      <c r="I59" s="55"/>
      <c r="J59" s="20"/>
      <c r="K59" s="20"/>
      <c r="L59" s="20"/>
    </row>
    <row r="60" spans="1:12">
      <c r="A60" s="19">
        <v>642</v>
      </c>
      <c r="B60" s="10"/>
      <c r="C60" s="10"/>
      <c r="D60" s="10"/>
      <c r="E60" s="10" t="s">
        <v>38</v>
      </c>
      <c r="F60" s="10"/>
      <c r="G60" s="10"/>
      <c r="H60" s="54">
        <v>2000</v>
      </c>
      <c r="I60" s="54">
        <f>'[1](26) 25 sorted'!$E$91</f>
        <v>55.519999999999996</v>
      </c>
      <c r="J60" s="54">
        <v>100</v>
      </c>
      <c r="K60" s="54">
        <v>2000</v>
      </c>
      <c r="L60" s="54">
        <v>2000</v>
      </c>
    </row>
    <row r="61" spans="1:12">
      <c r="A61" s="55"/>
      <c r="B61" s="18"/>
      <c r="C61" s="18"/>
      <c r="D61" s="18"/>
      <c r="E61" s="18"/>
      <c r="F61" s="18"/>
      <c r="G61" s="18"/>
      <c r="H61" s="20"/>
      <c r="I61" s="19"/>
      <c r="J61" s="20"/>
      <c r="K61" s="20"/>
      <c r="L61" s="20"/>
    </row>
    <row r="62" spans="1:12">
      <c r="A62" s="19">
        <v>23231</v>
      </c>
      <c r="B62" s="10"/>
      <c r="C62" s="10"/>
      <c r="D62" s="10"/>
      <c r="E62" s="10" t="s">
        <v>39</v>
      </c>
      <c r="F62" s="10"/>
      <c r="G62" s="10"/>
      <c r="H62" s="12">
        <v>0</v>
      </c>
      <c r="I62" s="54">
        <f>'[1](22) As (21) but sorted'!$E$86</f>
        <v>0</v>
      </c>
      <c r="J62" s="12">
        <v>0</v>
      </c>
      <c r="K62" s="12">
        <v>0</v>
      </c>
      <c r="L62" s="12">
        <v>0</v>
      </c>
    </row>
    <row r="63" spans="1:12">
      <c r="A63" s="55"/>
      <c r="B63" s="18"/>
      <c r="C63" s="18"/>
      <c r="D63" s="18"/>
      <c r="E63" s="18"/>
      <c r="F63" s="18"/>
      <c r="G63" s="18"/>
      <c r="H63" s="20"/>
      <c r="I63" s="19"/>
      <c r="J63" s="20"/>
      <c r="K63" s="20"/>
      <c r="L63" s="20"/>
    </row>
    <row r="64" spans="1:12">
      <c r="A64" s="54">
        <v>10000</v>
      </c>
      <c r="B64" s="10"/>
      <c r="C64" s="10"/>
      <c r="D64" s="10"/>
      <c r="E64" s="10" t="s">
        <v>40</v>
      </c>
      <c r="F64" s="10"/>
      <c r="G64" s="10"/>
      <c r="H64" s="54">
        <v>6000</v>
      </c>
      <c r="I64" s="54">
        <v>0</v>
      </c>
      <c r="J64" s="54">
        <v>6000</v>
      </c>
      <c r="K64" s="54">
        <v>6000</v>
      </c>
      <c r="L64" s="54">
        <v>6000</v>
      </c>
    </row>
    <row r="65" spans="1:12">
      <c r="A65" s="57">
        <f>SUM(A48:A64)</f>
        <v>64704</v>
      </c>
      <c r="B65" s="10"/>
      <c r="C65" s="10"/>
      <c r="D65" s="10"/>
      <c r="E65" s="10"/>
      <c r="F65" s="38" t="s">
        <v>26</v>
      </c>
      <c r="G65" s="10"/>
      <c r="H65" s="57">
        <f>SUM(H45:H64)</f>
        <v>41081</v>
      </c>
      <c r="I65" s="57">
        <f>SUM(I45:I64)</f>
        <v>18068.88860822975</v>
      </c>
      <c r="J65" s="57">
        <f t="shared" ref="J65:L65" si="3">SUM(J45:J64)</f>
        <v>32974.662971341619</v>
      </c>
      <c r="K65" s="57">
        <f t="shared" si="3"/>
        <v>42356.690955850834</v>
      </c>
      <c r="L65" s="57">
        <f t="shared" si="3"/>
        <v>42477.522503214743</v>
      </c>
    </row>
    <row r="66" spans="1:12" ht="15.75" thickBot="1">
      <c r="A66" s="42">
        <f>A65</f>
        <v>64704</v>
      </c>
      <c r="B66" s="45"/>
      <c r="C66" s="58"/>
      <c r="D66" s="42"/>
      <c r="E66" s="45" t="s">
        <v>29</v>
      </c>
      <c r="F66" s="59"/>
      <c r="G66" s="58"/>
      <c r="H66" s="42">
        <f t="shared" ref="H66:L66" si="4">H65</f>
        <v>41081</v>
      </c>
      <c r="I66" s="42">
        <f t="shared" si="4"/>
        <v>18068.88860822975</v>
      </c>
      <c r="J66" s="42">
        <f t="shared" si="4"/>
        <v>32974.662971341619</v>
      </c>
      <c r="K66" s="42">
        <f t="shared" si="4"/>
        <v>42356.690955850834</v>
      </c>
      <c r="L66" s="42">
        <f t="shared" si="4"/>
        <v>42477.522503214743</v>
      </c>
    </row>
    <row r="67" spans="1:12" ht="15.75" thickTop="1"/>
    <row r="68" spans="1:12">
      <c r="B68" s="18"/>
      <c r="C68" s="18"/>
      <c r="D68" s="18"/>
      <c r="E68" s="18"/>
      <c r="F68" s="52"/>
      <c r="G68" s="18"/>
    </row>
    <row r="69" spans="1:12">
      <c r="A69" s="2" t="s">
        <v>98</v>
      </c>
      <c r="B69" s="3"/>
      <c r="C69" s="3"/>
      <c r="D69" s="3"/>
      <c r="E69" s="3"/>
      <c r="F69" s="3"/>
      <c r="G69" s="3"/>
      <c r="H69" s="2" t="s">
        <v>100</v>
      </c>
      <c r="I69" s="2" t="s">
        <v>100</v>
      </c>
      <c r="J69" s="4" t="s">
        <v>100</v>
      </c>
      <c r="K69" s="2" t="s">
        <v>103</v>
      </c>
      <c r="L69" s="138" t="s">
        <v>110</v>
      </c>
    </row>
    <row r="70" spans="1:12">
      <c r="A70" s="5" t="s">
        <v>1</v>
      </c>
      <c r="B70" s="1"/>
      <c r="C70" s="1"/>
      <c r="D70" s="1"/>
      <c r="E70" s="1"/>
      <c r="F70" s="1"/>
      <c r="G70" s="1"/>
      <c r="H70" s="6"/>
      <c r="I70" s="6" t="s">
        <v>1</v>
      </c>
      <c r="J70" s="6" t="s">
        <v>3</v>
      </c>
      <c r="K70" s="6"/>
      <c r="L70" s="139" t="s">
        <v>99</v>
      </c>
    </row>
    <row r="71" spans="1:12">
      <c r="A71" s="8"/>
      <c r="B71" s="9"/>
      <c r="C71" s="9"/>
      <c r="D71" s="9"/>
      <c r="E71" s="9"/>
      <c r="F71" s="9"/>
      <c r="G71" s="10"/>
      <c r="H71" s="8" t="s">
        <v>2</v>
      </c>
      <c r="I71" s="129" t="s">
        <v>134</v>
      </c>
      <c r="J71" s="8" t="s">
        <v>4</v>
      </c>
      <c r="K71" s="8" t="s">
        <v>2</v>
      </c>
      <c r="L71" s="12"/>
    </row>
    <row r="72" spans="1:12">
      <c r="A72" s="13" t="s">
        <v>7</v>
      </c>
      <c r="B72" s="14" t="s">
        <v>41</v>
      </c>
      <c r="C72" s="15"/>
      <c r="D72" s="15"/>
      <c r="E72" s="15"/>
      <c r="F72" s="15"/>
      <c r="G72" s="15"/>
      <c r="H72" s="51" t="s">
        <v>7</v>
      </c>
      <c r="I72" s="51" t="s">
        <v>7</v>
      </c>
      <c r="J72" s="16" t="s">
        <v>7</v>
      </c>
      <c r="K72" s="6" t="s">
        <v>7</v>
      </c>
      <c r="L72" s="6" t="s">
        <v>7</v>
      </c>
    </row>
    <row r="73" spans="1:12">
      <c r="A73" s="17"/>
      <c r="B73" s="18"/>
      <c r="C73" s="18" t="s">
        <v>8</v>
      </c>
      <c r="D73" s="18"/>
      <c r="E73" s="18"/>
      <c r="F73" s="18"/>
      <c r="G73" s="18"/>
      <c r="H73" s="19"/>
      <c r="I73" s="20"/>
      <c r="K73" s="20"/>
      <c r="L73" s="20"/>
    </row>
    <row r="74" spans="1:12">
      <c r="A74" s="17"/>
      <c r="B74" s="18"/>
      <c r="C74" s="18"/>
      <c r="D74" s="18" t="s">
        <v>42</v>
      </c>
      <c r="E74" s="18"/>
      <c r="F74" s="18"/>
      <c r="G74" s="18"/>
      <c r="H74" s="19"/>
      <c r="I74" s="20"/>
      <c r="K74" s="20"/>
      <c r="L74" s="20"/>
    </row>
    <row r="75" spans="1:12">
      <c r="A75" s="11">
        <v>740</v>
      </c>
      <c r="B75" s="10"/>
      <c r="C75" s="10"/>
      <c r="D75" s="10"/>
      <c r="E75" s="10" t="s">
        <v>43</v>
      </c>
      <c r="F75" s="10"/>
      <c r="G75" s="10"/>
      <c r="H75" s="12">
        <v>240</v>
      </c>
      <c r="I75" s="54">
        <f>'[1](26) 25 sorted'!$E$96</f>
        <v>350</v>
      </c>
      <c r="J75" s="12">
        <v>750</v>
      </c>
      <c r="K75" s="12">
        <v>250</v>
      </c>
      <c r="L75" s="12">
        <v>250</v>
      </c>
    </row>
    <row r="76" spans="1:12">
      <c r="A76" s="26"/>
      <c r="B76" s="18"/>
      <c r="C76" s="18"/>
      <c r="D76" s="18" t="s">
        <v>14</v>
      </c>
      <c r="E76" s="18"/>
      <c r="F76" s="18"/>
      <c r="G76" s="18"/>
      <c r="H76" s="20"/>
      <c r="I76" s="19"/>
      <c r="J76" s="20"/>
      <c r="K76" s="20"/>
      <c r="L76" s="20"/>
    </row>
    <row r="77" spans="1:12">
      <c r="A77" s="11">
        <v>3100</v>
      </c>
      <c r="B77" s="10"/>
      <c r="C77" s="10"/>
      <c r="D77" s="10"/>
      <c r="E77" s="10" t="s">
        <v>44</v>
      </c>
      <c r="F77" s="10"/>
      <c r="G77" s="10"/>
      <c r="H77" s="54">
        <v>2700</v>
      </c>
      <c r="I77" s="54"/>
      <c r="J77" s="54">
        <v>2700</v>
      </c>
      <c r="K77" s="54">
        <v>2700</v>
      </c>
      <c r="L77" s="54">
        <v>2700</v>
      </c>
    </row>
    <row r="78" spans="1:12">
      <c r="A78" s="60"/>
      <c r="B78" s="15"/>
      <c r="C78" s="15"/>
      <c r="D78" s="15"/>
      <c r="E78" s="15"/>
      <c r="F78" s="15"/>
      <c r="G78" s="15"/>
      <c r="H78" s="20"/>
      <c r="I78" s="55"/>
      <c r="J78" s="20"/>
      <c r="K78" s="20"/>
      <c r="L78" s="20"/>
    </row>
    <row r="79" spans="1:12">
      <c r="A79" s="61">
        <v>3000</v>
      </c>
      <c r="B79" s="10"/>
      <c r="C79" s="10"/>
      <c r="D79" s="10"/>
      <c r="E79" s="56" t="s">
        <v>45</v>
      </c>
      <c r="F79" s="10"/>
      <c r="G79" s="10"/>
      <c r="H79" s="11">
        <v>3000</v>
      </c>
      <c r="I79" s="11">
        <f>'[1](26) 25 sorted'!$E$98</f>
        <v>-3000</v>
      </c>
      <c r="J79" s="11">
        <v>3000</v>
      </c>
      <c r="K79" s="11">
        <v>3000</v>
      </c>
      <c r="L79" s="11">
        <v>3000</v>
      </c>
    </row>
    <row r="80" spans="1:12">
      <c r="A80" s="21"/>
      <c r="B80" s="18"/>
      <c r="C80" s="18"/>
      <c r="D80" s="18"/>
      <c r="E80" s="18"/>
      <c r="F80" s="18"/>
      <c r="G80" s="18"/>
      <c r="H80" s="20"/>
      <c r="I80" s="19"/>
      <c r="J80" s="20"/>
      <c r="K80" s="20"/>
      <c r="L80" s="20"/>
    </row>
    <row r="81" spans="1:12">
      <c r="A81" s="11">
        <v>900</v>
      </c>
      <c r="B81" s="10"/>
      <c r="C81" s="10"/>
      <c r="D81" s="10"/>
      <c r="E81" s="10" t="s">
        <v>102</v>
      </c>
      <c r="F81" s="10"/>
      <c r="G81" s="10"/>
      <c r="H81" s="54">
        <v>1570</v>
      </c>
      <c r="I81" s="54"/>
      <c r="J81" s="54">
        <v>1570</v>
      </c>
      <c r="K81" s="54">
        <v>1570</v>
      </c>
      <c r="L81" s="54">
        <v>1570</v>
      </c>
    </row>
    <row r="82" spans="1:12">
      <c r="A82" s="17"/>
      <c r="B82" s="18"/>
      <c r="C82" s="18"/>
      <c r="D82" s="18"/>
      <c r="E82" s="18"/>
      <c r="F82" s="18"/>
      <c r="G82" s="18"/>
      <c r="H82" s="20"/>
      <c r="I82" s="19"/>
      <c r="J82" s="20"/>
      <c r="K82" s="20"/>
      <c r="L82" s="20"/>
    </row>
    <row r="83" spans="1:12">
      <c r="A83" s="11">
        <v>4705</v>
      </c>
      <c r="B83" s="10"/>
      <c r="C83" s="10"/>
      <c r="D83" s="10"/>
      <c r="E83" s="10" t="s">
        <v>46</v>
      </c>
      <c r="F83" s="10"/>
      <c r="G83" s="10"/>
      <c r="H83" s="54">
        <v>5300</v>
      </c>
      <c r="I83" s="54">
        <f>'[1](26) 25 sorted'!$E$117</f>
        <v>1912.7599999999998</v>
      </c>
      <c r="J83" s="54">
        <v>3000</v>
      </c>
      <c r="K83" s="54">
        <v>5300</v>
      </c>
      <c r="L83" s="54">
        <v>5300</v>
      </c>
    </row>
    <row r="84" spans="1:12">
      <c r="A84" s="17"/>
      <c r="B84" s="18"/>
      <c r="C84" s="18"/>
      <c r="D84" s="18"/>
      <c r="E84" s="18"/>
      <c r="F84" s="18"/>
      <c r="G84" s="18"/>
      <c r="H84" s="20"/>
      <c r="I84" s="19"/>
      <c r="J84" s="20"/>
      <c r="K84" s="20"/>
      <c r="L84" s="20"/>
    </row>
    <row r="85" spans="1:12">
      <c r="A85" s="11">
        <v>1000</v>
      </c>
      <c r="B85" s="34"/>
      <c r="C85" s="10"/>
      <c r="D85" s="10"/>
      <c r="E85" s="10" t="s">
        <v>47</v>
      </c>
      <c r="F85" s="10"/>
      <c r="G85" s="29"/>
      <c r="H85" s="54">
        <v>1000</v>
      </c>
      <c r="I85" s="54"/>
      <c r="J85" s="54">
        <v>1000</v>
      </c>
      <c r="K85" s="54">
        <v>1000</v>
      </c>
      <c r="L85" s="54">
        <v>1000</v>
      </c>
    </row>
    <row r="86" spans="1:12">
      <c r="A86" s="21"/>
      <c r="B86" s="18"/>
      <c r="C86" s="18"/>
      <c r="D86" s="18"/>
      <c r="E86" s="18"/>
      <c r="F86" s="18"/>
      <c r="G86" s="31"/>
      <c r="H86" s="20"/>
      <c r="I86" s="19"/>
      <c r="J86" s="20"/>
      <c r="K86" s="20"/>
      <c r="L86" s="20"/>
    </row>
    <row r="87" spans="1:12">
      <c r="A87" s="63">
        <v>2177</v>
      </c>
      <c r="B87" s="10"/>
      <c r="C87" s="10"/>
      <c r="D87" s="10"/>
      <c r="E87" s="10" t="s">
        <v>48</v>
      </c>
      <c r="F87" s="10"/>
      <c r="G87" s="29"/>
      <c r="H87" s="54">
        <v>1800</v>
      </c>
      <c r="I87" s="54"/>
      <c r="J87" s="54">
        <v>0</v>
      </c>
      <c r="K87" s="54">
        <v>3600</v>
      </c>
      <c r="L87" s="54">
        <v>1800</v>
      </c>
    </row>
    <row r="88" spans="1:12">
      <c r="A88" s="60"/>
      <c r="B88" s="15"/>
      <c r="C88" s="15"/>
      <c r="D88" s="15"/>
      <c r="F88" s="15"/>
      <c r="G88" s="32"/>
      <c r="H88" s="20"/>
      <c r="I88" s="55"/>
      <c r="J88" s="20"/>
      <c r="K88" s="20"/>
      <c r="L88" s="20"/>
    </row>
    <row r="89" spans="1:12">
      <c r="A89" s="11">
        <v>108</v>
      </c>
      <c r="B89" s="10"/>
      <c r="C89" s="10"/>
      <c r="D89" s="10"/>
      <c r="E89" s="56" t="s">
        <v>49</v>
      </c>
      <c r="F89" s="56"/>
      <c r="G89" s="29"/>
      <c r="H89" s="12">
        <v>160</v>
      </c>
      <c r="I89" s="64"/>
      <c r="J89" s="12">
        <v>160</v>
      </c>
      <c r="K89" s="12">
        <v>160</v>
      </c>
      <c r="L89" s="12">
        <v>160</v>
      </c>
    </row>
    <row r="90" spans="1:12" ht="15.75" thickBot="1">
      <c r="A90" s="65">
        <f>SUM(A75:A89)</f>
        <v>15730</v>
      </c>
      <c r="B90" s="66"/>
      <c r="C90" s="67"/>
      <c r="D90" s="67"/>
      <c r="E90" s="67" t="s">
        <v>29</v>
      </c>
      <c r="F90" s="67"/>
      <c r="G90" s="68"/>
      <c r="H90" s="65">
        <f t="shared" ref="H90:L90" si="5">SUM(H75:H89)</f>
        <v>15770</v>
      </c>
      <c r="I90" s="65">
        <f t="shared" si="5"/>
        <v>-737.24000000000024</v>
      </c>
      <c r="J90" s="65">
        <f t="shared" si="5"/>
        <v>12180</v>
      </c>
      <c r="K90" s="65">
        <f t="shared" si="5"/>
        <v>17580</v>
      </c>
      <c r="L90" s="65">
        <f t="shared" si="5"/>
        <v>15780</v>
      </c>
    </row>
    <row r="91" spans="1:12" ht="15.75" thickTop="1">
      <c r="A91" s="22"/>
      <c r="B91" s="18"/>
      <c r="C91" s="18"/>
      <c r="D91" s="18"/>
      <c r="E91" s="18"/>
      <c r="F91" s="52"/>
      <c r="G91" s="18"/>
      <c r="H91" s="69"/>
    </row>
    <row r="92" spans="1:12">
      <c r="A92" s="22"/>
      <c r="B92" s="18"/>
      <c r="C92" s="18"/>
      <c r="D92" s="18"/>
      <c r="E92" s="18"/>
      <c r="F92" s="52"/>
      <c r="G92" s="18"/>
      <c r="H92" s="69"/>
    </row>
    <row r="93" spans="1:12">
      <c r="A93" s="2" t="s">
        <v>98</v>
      </c>
      <c r="B93" s="3"/>
      <c r="C93" s="3"/>
      <c r="D93" s="3"/>
      <c r="E93" s="3"/>
      <c r="F93" s="3"/>
      <c r="G93" s="3"/>
      <c r="H93" s="2" t="s">
        <v>100</v>
      </c>
      <c r="I93" s="2" t="s">
        <v>100</v>
      </c>
      <c r="J93" s="4" t="s">
        <v>100</v>
      </c>
      <c r="K93" s="2" t="s">
        <v>103</v>
      </c>
      <c r="L93" s="138" t="s">
        <v>110</v>
      </c>
    </row>
    <row r="94" spans="1:12">
      <c r="A94" s="5" t="s">
        <v>1</v>
      </c>
      <c r="B94" s="1"/>
      <c r="C94" s="1"/>
      <c r="D94" s="1"/>
      <c r="E94" s="1"/>
      <c r="F94" s="1"/>
      <c r="G94" s="1"/>
      <c r="H94" s="6"/>
      <c r="I94" s="6" t="s">
        <v>1</v>
      </c>
      <c r="J94" s="6" t="s">
        <v>3</v>
      </c>
      <c r="K94" s="6"/>
      <c r="L94" s="139" t="s">
        <v>99</v>
      </c>
    </row>
    <row r="95" spans="1:12">
      <c r="A95" s="8"/>
      <c r="B95" s="9"/>
      <c r="C95" s="9"/>
      <c r="D95" s="9"/>
      <c r="E95" s="9"/>
      <c r="F95" s="9"/>
      <c r="G95" s="10"/>
      <c r="H95" s="8" t="s">
        <v>2</v>
      </c>
      <c r="I95" s="129" t="s">
        <v>134</v>
      </c>
      <c r="J95" s="8" t="s">
        <v>4</v>
      </c>
      <c r="K95" s="8" t="s">
        <v>2</v>
      </c>
      <c r="L95" s="12"/>
    </row>
    <row r="96" spans="1:12">
      <c r="A96" s="13" t="s">
        <v>5</v>
      </c>
      <c r="B96" s="14" t="s">
        <v>50</v>
      </c>
      <c r="C96" s="15"/>
      <c r="D96" s="15"/>
      <c r="E96" s="15"/>
      <c r="F96" s="15"/>
      <c r="G96" s="15"/>
      <c r="H96" s="51" t="s">
        <v>7</v>
      </c>
      <c r="I96" s="51" t="s">
        <v>7</v>
      </c>
      <c r="J96" s="16" t="s">
        <v>7</v>
      </c>
      <c r="K96" s="6" t="s">
        <v>7</v>
      </c>
      <c r="L96" s="6" t="s">
        <v>7</v>
      </c>
    </row>
    <row r="97" spans="1:12">
      <c r="A97" s="17"/>
      <c r="B97" s="18"/>
      <c r="C97" s="18" t="s">
        <v>8</v>
      </c>
      <c r="D97" s="18"/>
      <c r="E97" s="18"/>
      <c r="F97" s="18"/>
      <c r="G97" s="18"/>
      <c r="H97" s="19"/>
      <c r="I97" s="20"/>
      <c r="K97" s="20"/>
      <c r="L97" s="20"/>
    </row>
    <row r="98" spans="1:12">
      <c r="A98" s="17"/>
      <c r="B98" s="52"/>
      <c r="C98" s="18"/>
      <c r="D98" s="18" t="s">
        <v>9</v>
      </c>
      <c r="E98" s="18"/>
      <c r="F98" s="18"/>
      <c r="G98" s="18"/>
      <c r="H98" s="19"/>
      <c r="I98" s="20"/>
      <c r="K98" s="20"/>
      <c r="L98" s="20"/>
    </row>
    <row r="99" spans="1:12">
      <c r="A99" s="11">
        <v>73682</v>
      </c>
      <c r="B99" s="53"/>
      <c r="C99" s="10"/>
      <c r="D99" s="10"/>
      <c r="E99" s="10" t="s">
        <v>32</v>
      </c>
      <c r="F99" s="10"/>
      <c r="G99" s="10"/>
      <c r="H99" s="54">
        <v>79801</v>
      </c>
      <c r="I99" s="54">
        <f>I8*(H99/H8)</f>
        <v>53878.110532314146</v>
      </c>
      <c r="J99" s="54">
        <v>79831.393550748195</v>
      </c>
      <c r="K99" s="54">
        <f>K8*(H99/H8)</f>
        <v>83498.974615421248</v>
      </c>
      <c r="L99" s="54">
        <f>L8*(H99/H8)</f>
        <v>83879.033671476878</v>
      </c>
    </row>
    <row r="100" spans="1:12">
      <c r="A100" s="26"/>
      <c r="B100" s="18"/>
      <c r="C100" s="18"/>
      <c r="D100" s="18" t="s">
        <v>51</v>
      </c>
      <c r="E100" s="18"/>
      <c r="F100" s="18"/>
      <c r="G100" s="18"/>
      <c r="H100" s="20"/>
      <c r="I100" s="32"/>
      <c r="J100" s="20"/>
      <c r="K100" s="20"/>
      <c r="L100" s="20"/>
    </row>
    <row r="101" spans="1:12">
      <c r="A101" s="11">
        <v>11317</v>
      </c>
      <c r="B101" s="10"/>
      <c r="C101" s="10"/>
      <c r="D101" s="10"/>
      <c r="E101" s="10" t="s">
        <v>52</v>
      </c>
      <c r="F101" s="10"/>
      <c r="G101" s="10"/>
      <c r="H101" s="11">
        <v>13000</v>
      </c>
      <c r="I101" s="11">
        <f>'[1](26) 25 sorted'!$E$147</f>
        <v>11978.43</v>
      </c>
      <c r="J101" s="11">
        <v>13000</v>
      </c>
      <c r="K101" s="11">
        <v>13000</v>
      </c>
      <c r="L101" s="11">
        <v>13000</v>
      </c>
    </row>
    <row r="102" spans="1:12">
      <c r="A102" s="26"/>
      <c r="B102" s="41"/>
      <c r="C102" s="18"/>
      <c r="D102" s="18"/>
      <c r="E102" s="18"/>
      <c r="F102" s="18"/>
      <c r="G102" s="31"/>
      <c r="H102" s="20"/>
      <c r="I102" s="26"/>
      <c r="J102" s="20"/>
      <c r="K102" s="20"/>
      <c r="L102" s="20"/>
    </row>
    <row r="103" spans="1:12">
      <c r="A103" s="11">
        <v>264</v>
      </c>
      <c r="B103" s="34"/>
      <c r="C103" s="10"/>
      <c r="D103" s="10"/>
      <c r="E103" s="10" t="s">
        <v>53</v>
      </c>
      <c r="F103" s="10"/>
      <c r="G103" s="29"/>
      <c r="H103" s="12">
        <v>500</v>
      </c>
      <c r="I103" s="11">
        <f>'[1](26) 25 sorted'!$E$151</f>
        <v>125.13</v>
      </c>
      <c r="J103" s="12">
        <v>400</v>
      </c>
      <c r="K103" s="12">
        <v>400</v>
      </c>
      <c r="L103" s="12">
        <v>400</v>
      </c>
    </row>
    <row r="104" spans="1:12">
      <c r="A104" s="26"/>
      <c r="B104" s="41"/>
      <c r="C104" s="18"/>
      <c r="D104" s="18"/>
      <c r="E104" s="18"/>
      <c r="F104" s="18"/>
      <c r="G104" s="31"/>
      <c r="H104" s="20"/>
      <c r="I104" s="26"/>
      <c r="J104" s="20"/>
      <c r="K104" s="20"/>
      <c r="L104" s="20"/>
    </row>
    <row r="105" spans="1:12">
      <c r="A105" s="11">
        <v>427</v>
      </c>
      <c r="B105" s="34"/>
      <c r="C105" s="10"/>
      <c r="D105" s="10"/>
      <c r="E105" s="10" t="s">
        <v>54</v>
      </c>
      <c r="F105" s="10"/>
      <c r="G105" s="29"/>
      <c r="H105" s="12">
        <v>430</v>
      </c>
      <c r="I105" s="11">
        <f>'[1](26) 25 sorted'!$E$153</f>
        <v>434.13</v>
      </c>
      <c r="J105" s="12">
        <v>434</v>
      </c>
      <c r="K105" s="12">
        <v>440</v>
      </c>
      <c r="L105" s="12">
        <v>440</v>
      </c>
    </row>
    <row r="106" spans="1:12">
      <c r="A106" s="26"/>
      <c r="B106" s="41"/>
      <c r="C106" s="18"/>
      <c r="D106" s="18"/>
      <c r="E106" s="18"/>
      <c r="F106" s="18"/>
      <c r="G106" s="31"/>
      <c r="H106" s="20"/>
      <c r="I106" s="26"/>
      <c r="J106" s="20"/>
      <c r="K106" s="20"/>
      <c r="L106" s="20"/>
    </row>
    <row r="107" spans="1:12">
      <c r="A107" s="11">
        <v>131</v>
      </c>
      <c r="B107" s="34"/>
      <c r="C107" s="10"/>
      <c r="D107" s="10"/>
      <c r="E107" s="10" t="s">
        <v>55</v>
      </c>
      <c r="F107" s="10"/>
      <c r="G107" s="29"/>
      <c r="H107" s="12">
        <v>100</v>
      </c>
      <c r="I107" s="11">
        <f>'[1](26) 25 sorted'!$E$156</f>
        <v>42.44</v>
      </c>
      <c r="J107" s="12">
        <v>100</v>
      </c>
      <c r="K107" s="12">
        <v>100</v>
      </c>
      <c r="L107" s="12">
        <v>100</v>
      </c>
    </row>
    <row r="108" spans="1:12">
      <c r="A108" s="26"/>
      <c r="B108" s="41"/>
      <c r="C108" s="18"/>
      <c r="D108" s="18"/>
      <c r="E108" s="18"/>
      <c r="F108" s="18"/>
      <c r="G108" s="31"/>
      <c r="H108" s="20"/>
      <c r="I108" s="26"/>
      <c r="J108" s="20"/>
      <c r="K108" s="20"/>
      <c r="L108" s="20"/>
    </row>
    <row r="109" spans="1:12">
      <c r="A109" s="11">
        <v>353</v>
      </c>
      <c r="B109" s="34"/>
      <c r="C109" s="10"/>
      <c r="D109" s="10"/>
      <c r="E109" s="10" t="s">
        <v>56</v>
      </c>
      <c r="F109" s="10"/>
      <c r="G109" s="29"/>
      <c r="H109" s="12">
        <v>400</v>
      </c>
      <c r="I109" s="11">
        <f>'[1](26) 25 sorted'!$E$165</f>
        <v>469.77</v>
      </c>
      <c r="J109" s="12">
        <v>900</v>
      </c>
      <c r="K109" s="12">
        <v>600</v>
      </c>
      <c r="L109" s="12">
        <v>600</v>
      </c>
    </row>
    <row r="110" spans="1:12">
      <c r="A110" s="26"/>
      <c r="B110" s="41"/>
      <c r="C110" s="18"/>
      <c r="D110" s="18"/>
      <c r="E110" s="18"/>
      <c r="F110" s="18"/>
      <c r="G110" s="31"/>
      <c r="H110" s="20"/>
      <c r="I110" s="26"/>
      <c r="J110" s="20"/>
      <c r="K110" s="20"/>
      <c r="L110" s="20"/>
    </row>
    <row r="111" spans="1:12">
      <c r="A111" s="11">
        <v>60</v>
      </c>
      <c r="B111" s="34"/>
      <c r="C111" s="10"/>
      <c r="D111" s="10"/>
      <c r="E111" s="10" t="s">
        <v>57</v>
      </c>
      <c r="F111" s="10"/>
      <c r="G111" s="29"/>
      <c r="H111" s="12">
        <v>100</v>
      </c>
      <c r="I111" s="11"/>
      <c r="J111" s="12">
        <v>100</v>
      </c>
      <c r="K111" s="12">
        <v>100</v>
      </c>
      <c r="L111" s="12">
        <v>100</v>
      </c>
    </row>
    <row r="112" spans="1:12">
      <c r="A112" s="26"/>
      <c r="B112" s="41"/>
      <c r="C112" s="18"/>
      <c r="D112" s="18" t="s">
        <v>58</v>
      </c>
      <c r="E112" s="18"/>
      <c r="F112" s="18"/>
      <c r="G112" s="31"/>
      <c r="H112" s="20"/>
      <c r="I112" s="26"/>
      <c r="J112" s="20"/>
      <c r="K112" s="20"/>
      <c r="L112" s="20"/>
    </row>
    <row r="113" spans="1:12">
      <c r="A113" s="17">
        <v>3370</v>
      </c>
      <c r="B113" s="41"/>
      <c r="C113" s="18"/>
      <c r="D113" s="18"/>
      <c r="E113" s="18" t="s">
        <v>59</v>
      </c>
      <c r="F113" s="18"/>
      <c r="G113" s="31"/>
      <c r="H113" s="11">
        <v>2500</v>
      </c>
      <c r="I113" s="17">
        <f>'[1](26) 25 sorted'!$E$174</f>
        <v>1001.54</v>
      </c>
      <c r="J113" s="11">
        <v>3500</v>
      </c>
      <c r="K113" s="11">
        <v>2500</v>
      </c>
      <c r="L113" s="11">
        <v>2500</v>
      </c>
    </row>
    <row r="114" spans="1:12">
      <c r="A114" s="26"/>
      <c r="B114" s="15"/>
      <c r="C114" s="15"/>
      <c r="D114" s="15"/>
      <c r="E114" s="15"/>
      <c r="F114" s="15"/>
      <c r="G114" s="15"/>
      <c r="H114" s="20"/>
      <c r="I114" s="26"/>
      <c r="J114" s="20"/>
      <c r="K114" s="20"/>
      <c r="L114" s="20"/>
    </row>
    <row r="115" spans="1:12">
      <c r="A115" s="11">
        <v>1800</v>
      </c>
      <c r="B115" s="34"/>
      <c r="C115" s="10"/>
      <c r="D115" s="10"/>
      <c r="E115" s="70" t="s">
        <v>60</v>
      </c>
      <c r="F115" s="10"/>
      <c r="G115" s="29"/>
      <c r="H115" s="11">
        <v>1800</v>
      </c>
      <c r="I115" s="8"/>
      <c r="J115" s="11">
        <v>1800</v>
      </c>
      <c r="K115" s="11">
        <v>1800</v>
      </c>
      <c r="L115" s="11">
        <v>1800</v>
      </c>
    </row>
    <row r="116" spans="1:12">
      <c r="A116" s="26"/>
      <c r="B116" s="41"/>
      <c r="C116" s="18"/>
      <c r="D116" s="18" t="s">
        <v>14</v>
      </c>
      <c r="E116" s="18"/>
      <c r="F116" s="18"/>
      <c r="G116" s="31"/>
      <c r="H116" s="20"/>
      <c r="I116" s="26"/>
      <c r="J116" s="20"/>
      <c r="K116" s="20"/>
      <c r="L116" s="20"/>
    </row>
    <row r="117" spans="1:12">
      <c r="A117" s="17">
        <v>2165</v>
      </c>
      <c r="B117" s="41"/>
      <c r="C117" s="18"/>
      <c r="D117" s="18"/>
      <c r="E117" s="18" t="s">
        <v>61</v>
      </c>
      <c r="F117" s="18"/>
      <c r="G117" s="31"/>
      <c r="H117" s="11">
        <v>2200</v>
      </c>
      <c r="I117" s="11">
        <f>'[1](26) 25 sorted'!$E$179</f>
        <v>6713.85</v>
      </c>
      <c r="J117" s="11">
        <v>8800</v>
      </c>
      <c r="K117" s="11">
        <v>2200</v>
      </c>
      <c r="L117" s="11">
        <v>2200</v>
      </c>
    </row>
    <row r="118" spans="1:12">
      <c r="A118" s="26"/>
      <c r="B118" s="15"/>
      <c r="C118" s="15"/>
      <c r="D118" s="15"/>
      <c r="E118" s="15"/>
      <c r="F118" s="15"/>
      <c r="G118" s="15"/>
      <c r="H118" s="20"/>
      <c r="I118" s="33"/>
      <c r="J118" s="20"/>
      <c r="K118" s="20"/>
      <c r="L118" s="20"/>
    </row>
    <row r="119" spans="1:12">
      <c r="A119" s="11"/>
      <c r="B119" s="34"/>
      <c r="C119" s="10"/>
      <c r="D119" s="10"/>
      <c r="E119" s="56" t="s">
        <v>62</v>
      </c>
      <c r="F119" s="10"/>
      <c r="G119" s="29"/>
      <c r="H119" s="54">
        <v>1000</v>
      </c>
      <c r="I119" s="61"/>
      <c r="J119" s="54">
        <v>1000</v>
      </c>
      <c r="K119" s="54">
        <v>1000</v>
      </c>
      <c r="L119" s="54">
        <v>1000</v>
      </c>
    </row>
    <row r="120" spans="1:12">
      <c r="A120" s="74">
        <v>3820</v>
      </c>
      <c r="B120" s="34"/>
      <c r="C120" s="10"/>
      <c r="D120" s="10"/>
      <c r="E120" s="10" t="s">
        <v>63</v>
      </c>
      <c r="F120" s="10"/>
      <c r="G120" s="10"/>
      <c r="H120" s="54">
        <v>3820</v>
      </c>
      <c r="I120" s="54">
        <f>'[1](26) 25 sorted'!$E$181</f>
        <v>-7640</v>
      </c>
      <c r="J120" s="54">
        <v>3820</v>
      </c>
      <c r="K120" s="54">
        <v>3820</v>
      </c>
      <c r="L120" s="54">
        <v>3820</v>
      </c>
    </row>
    <row r="121" spans="1:12">
      <c r="A121" s="74"/>
      <c r="B121" s="34"/>
      <c r="C121" s="10"/>
      <c r="D121" s="10"/>
      <c r="E121" s="10" t="s">
        <v>130</v>
      </c>
      <c r="F121" s="10"/>
      <c r="G121" s="10"/>
      <c r="H121" s="54">
        <v>400</v>
      </c>
      <c r="I121" s="73">
        <f>'[1](26) 25 sorted'!$E$180</f>
        <v>320</v>
      </c>
      <c r="J121" s="54">
        <v>320</v>
      </c>
      <c r="K121" s="54">
        <v>500</v>
      </c>
      <c r="L121" s="54">
        <v>500</v>
      </c>
    </row>
    <row r="122" spans="1:12">
      <c r="A122" s="11"/>
      <c r="B122" s="34"/>
      <c r="C122" s="10"/>
      <c r="D122" s="10"/>
      <c r="E122" s="56" t="s">
        <v>64</v>
      </c>
      <c r="F122" s="10"/>
      <c r="G122" s="10"/>
      <c r="H122" s="163">
        <v>0</v>
      </c>
      <c r="I122" s="73"/>
      <c r="J122" s="163"/>
      <c r="K122" s="163"/>
      <c r="L122" s="20"/>
    </row>
    <row r="123" spans="1:12">
      <c r="A123" s="75">
        <f>SUM(A98:A122)</f>
        <v>97389</v>
      </c>
      <c r="B123" s="76"/>
      <c r="C123" s="38"/>
      <c r="D123" s="38"/>
      <c r="E123" s="38"/>
      <c r="F123" s="38" t="s">
        <v>26</v>
      </c>
      <c r="G123" s="38"/>
      <c r="H123" s="77">
        <f>SUM(H99:H122)</f>
        <v>106051</v>
      </c>
      <c r="I123" s="77">
        <f>SUM(I99:I122)</f>
        <v>67323.400532314161</v>
      </c>
      <c r="J123" s="77">
        <f>SUM(J99:J122)</f>
        <v>114005.39355074819</v>
      </c>
      <c r="K123" s="77">
        <f>SUM(K99:K122)</f>
        <v>109958.97461542125</v>
      </c>
      <c r="L123" s="77">
        <f>SUM(L99:L122)</f>
        <v>110339.03367147688</v>
      </c>
    </row>
    <row r="124" spans="1:12">
      <c r="A124" s="26"/>
      <c r="B124" s="18"/>
      <c r="C124" s="18" t="s">
        <v>65</v>
      </c>
      <c r="D124" s="18"/>
      <c r="E124" s="18"/>
      <c r="F124" s="18"/>
      <c r="G124" s="18"/>
      <c r="H124" s="19"/>
      <c r="I124" s="31"/>
      <c r="K124" s="20"/>
      <c r="L124" s="20"/>
    </row>
    <row r="125" spans="1:12">
      <c r="A125" s="11">
        <v>-400</v>
      </c>
      <c r="B125" s="10"/>
      <c r="C125" s="10"/>
      <c r="D125" s="10"/>
      <c r="E125" s="10" t="s">
        <v>66</v>
      </c>
      <c r="F125" s="10"/>
      <c r="G125" s="10"/>
      <c r="H125" s="12">
        <v>-400</v>
      </c>
      <c r="I125" s="11">
        <f>'[1](26) 25 sorted'!$E$183+'[1](26) 25 sorted'!$E$185</f>
        <v>-450</v>
      </c>
      <c r="J125" s="12">
        <v>-400</v>
      </c>
      <c r="K125" s="12">
        <v>0</v>
      </c>
      <c r="L125" s="12">
        <v>0</v>
      </c>
    </row>
    <row r="126" spans="1:12">
      <c r="A126" s="78">
        <v>-500</v>
      </c>
      <c r="B126" s="34"/>
      <c r="C126" s="10"/>
      <c r="D126" s="10"/>
      <c r="E126" s="10" t="s">
        <v>67</v>
      </c>
      <c r="F126" s="10"/>
      <c r="G126" s="10"/>
      <c r="H126" s="142">
        <v>-500</v>
      </c>
      <c r="I126" s="78">
        <f>'[1](26) 25 sorted'!$E$186+'[1](26) 25 sorted'!$E$187</f>
        <v>0</v>
      </c>
      <c r="J126" s="142">
        <v>-500</v>
      </c>
      <c r="K126" s="142">
        <v>-500</v>
      </c>
      <c r="L126" s="142">
        <v>-500</v>
      </c>
    </row>
    <row r="127" spans="1:12">
      <c r="A127" s="78">
        <v>-8</v>
      </c>
      <c r="B127" s="34"/>
      <c r="C127" s="10"/>
      <c r="D127" s="10"/>
      <c r="E127" s="10" t="s">
        <v>68</v>
      </c>
      <c r="F127" s="10"/>
      <c r="G127" s="10"/>
      <c r="H127" s="20">
        <v>-8</v>
      </c>
      <c r="I127" s="78">
        <f>'[1](26) 25 sorted'!$E$184</f>
        <v>-8.31</v>
      </c>
      <c r="J127" s="20">
        <v>-58</v>
      </c>
      <c r="K127" s="20">
        <v>-58</v>
      </c>
      <c r="L127" s="20">
        <v>-58</v>
      </c>
    </row>
    <row r="128" spans="1:12">
      <c r="A128" s="79">
        <f>SUM(A125:A127)</f>
        <v>-908</v>
      </c>
      <c r="B128" s="76"/>
      <c r="C128" s="38"/>
      <c r="D128" s="38"/>
      <c r="E128" s="38"/>
      <c r="F128" s="38" t="s">
        <v>69</v>
      </c>
      <c r="G128" s="80"/>
      <c r="H128" s="79">
        <f>SUM(H125:H127)</f>
        <v>-908</v>
      </c>
      <c r="I128" s="79">
        <f>SUM(I125:I127)</f>
        <v>-458.31</v>
      </c>
      <c r="J128" s="79">
        <f>SUM(J125:J127)</f>
        <v>-958</v>
      </c>
      <c r="K128" s="79">
        <f>SUM(K125:K127)</f>
        <v>-558</v>
      </c>
      <c r="L128" s="79">
        <f>SUM(L125:L127)</f>
        <v>-558</v>
      </c>
    </row>
    <row r="129" spans="1:12" ht="15.75" thickBot="1">
      <c r="A129" s="42">
        <f>SUM(A123+A128)</f>
        <v>96481</v>
      </c>
      <c r="B129" s="81"/>
      <c r="C129" s="43"/>
      <c r="D129" s="43"/>
      <c r="E129" s="44" t="s">
        <v>29</v>
      </c>
      <c r="F129" s="43"/>
      <c r="G129" s="43"/>
      <c r="H129" s="42">
        <f>SUM(H123+H128)</f>
        <v>105143</v>
      </c>
      <c r="I129" s="42">
        <f>SUM(I123+I128)</f>
        <v>66865.090532314163</v>
      </c>
      <c r="J129" s="42">
        <f>SUM(J123+J128)</f>
        <v>113047.39355074819</v>
      </c>
      <c r="K129" s="42">
        <f>SUM(K123+K128)</f>
        <v>109400.97461542125</v>
      </c>
      <c r="L129" s="42">
        <f>SUM(L123+L128)</f>
        <v>109781.03367147688</v>
      </c>
    </row>
    <row r="130" spans="1:12" ht="15.75" thickTop="1">
      <c r="A130" s="82"/>
      <c r="B130" s="83"/>
      <c r="C130" s="83"/>
      <c r="D130" s="83"/>
      <c r="E130" s="83"/>
      <c r="F130" s="84"/>
      <c r="G130" s="83"/>
      <c r="H130" s="82"/>
      <c r="I130" s="82"/>
    </row>
    <row r="131" spans="1:12">
      <c r="A131" s="82"/>
      <c r="B131" s="83"/>
      <c r="C131" s="83"/>
      <c r="D131" s="83"/>
      <c r="E131" s="83"/>
      <c r="F131" s="84"/>
      <c r="G131" s="83"/>
      <c r="H131" s="82"/>
      <c r="I131" s="82"/>
    </row>
    <row r="132" spans="1:12">
      <c r="A132" s="7"/>
      <c r="B132" s="52"/>
      <c r="C132" s="18"/>
      <c r="D132" s="18"/>
      <c r="E132" s="18"/>
      <c r="F132" s="18"/>
      <c r="G132" s="18"/>
      <c r="H132" s="85"/>
      <c r="I132" s="18"/>
    </row>
    <row r="133" spans="1:12">
      <c r="A133" s="2" t="s">
        <v>98</v>
      </c>
      <c r="B133" s="3"/>
      <c r="C133" s="3"/>
      <c r="D133" s="3"/>
      <c r="E133" s="3"/>
      <c r="F133" s="3"/>
      <c r="G133" s="3"/>
      <c r="H133" s="2" t="s">
        <v>100</v>
      </c>
      <c r="I133" s="2" t="s">
        <v>100</v>
      </c>
      <c r="J133" s="4" t="s">
        <v>100</v>
      </c>
      <c r="K133" s="2" t="s">
        <v>103</v>
      </c>
      <c r="L133" s="138" t="s">
        <v>110</v>
      </c>
    </row>
    <row r="134" spans="1:12">
      <c r="A134" s="5" t="s">
        <v>1</v>
      </c>
      <c r="B134" s="1"/>
      <c r="C134" s="1"/>
      <c r="D134" s="1"/>
      <c r="E134" s="1"/>
      <c r="F134" s="1"/>
      <c r="G134" s="1"/>
      <c r="H134" s="6"/>
      <c r="I134" s="6" t="s">
        <v>1</v>
      </c>
      <c r="J134" s="6" t="s">
        <v>3</v>
      </c>
      <c r="K134" s="6"/>
      <c r="L134" s="139" t="s">
        <v>99</v>
      </c>
    </row>
    <row r="135" spans="1:12">
      <c r="A135" s="8"/>
      <c r="B135" s="9"/>
      <c r="C135" s="9"/>
      <c r="D135" s="9"/>
      <c r="E135" s="9"/>
      <c r="F135" s="9"/>
      <c r="G135" s="10"/>
      <c r="H135" s="8" t="s">
        <v>2</v>
      </c>
      <c r="I135" s="129" t="s">
        <v>134</v>
      </c>
      <c r="J135" s="8" t="s">
        <v>4</v>
      </c>
      <c r="K135" s="8" t="s">
        <v>2</v>
      </c>
      <c r="L135" s="12"/>
    </row>
    <row r="136" spans="1:12">
      <c r="A136" s="13" t="s">
        <v>5</v>
      </c>
      <c r="B136" s="14" t="s">
        <v>70</v>
      </c>
      <c r="C136" s="15"/>
      <c r="D136" s="15"/>
      <c r="E136" s="15"/>
      <c r="F136" s="15"/>
      <c r="G136" s="15"/>
      <c r="H136" s="51" t="s">
        <v>7</v>
      </c>
      <c r="I136" s="51" t="s">
        <v>7</v>
      </c>
      <c r="J136" s="16" t="s">
        <v>7</v>
      </c>
      <c r="K136" s="6" t="s">
        <v>7</v>
      </c>
      <c r="L136" s="6" t="s">
        <v>7</v>
      </c>
    </row>
    <row r="137" spans="1:12">
      <c r="A137" s="17"/>
      <c r="B137" s="52"/>
      <c r="C137" s="18" t="s">
        <v>8</v>
      </c>
      <c r="D137" s="18"/>
      <c r="E137" s="18"/>
      <c r="F137" s="18"/>
      <c r="G137" s="18"/>
      <c r="H137" s="6"/>
      <c r="I137" s="20"/>
      <c r="K137" s="20"/>
      <c r="L137" s="20"/>
    </row>
    <row r="138" spans="1:12">
      <c r="A138" s="17"/>
      <c r="B138" s="52"/>
      <c r="C138" s="18"/>
      <c r="D138" s="18" t="s">
        <v>9</v>
      </c>
      <c r="E138" s="18"/>
      <c r="F138" s="18"/>
      <c r="G138" s="18"/>
      <c r="H138" s="6"/>
      <c r="I138" s="20"/>
      <c r="K138" s="20"/>
      <c r="L138" s="20"/>
    </row>
    <row r="139" spans="1:12">
      <c r="A139" s="11">
        <v>65188</v>
      </c>
      <c r="B139" s="53"/>
      <c r="C139" s="10"/>
      <c r="D139" s="10"/>
      <c r="E139" s="10" t="s">
        <v>32</v>
      </c>
      <c r="F139" s="10"/>
      <c r="G139" s="10"/>
      <c r="H139" s="54">
        <v>70601</v>
      </c>
      <c r="I139" s="54">
        <f>I8*(H139/H8)</f>
        <v>47666.6768798876</v>
      </c>
      <c r="J139" s="54">
        <v>70627.889576275673</v>
      </c>
      <c r="K139" s="54">
        <f>K8*(H139/H8)</f>
        <v>73872.647044815923</v>
      </c>
      <c r="L139" s="54">
        <f>L8*(H139/H8)</f>
        <v>74208.890317664423</v>
      </c>
    </row>
    <row r="140" spans="1:12">
      <c r="A140" s="26"/>
      <c r="B140" s="18"/>
      <c r="C140" s="18"/>
      <c r="D140" s="18" t="s">
        <v>51</v>
      </c>
      <c r="E140" s="18"/>
      <c r="F140" s="18"/>
      <c r="G140" s="18"/>
      <c r="H140" s="20"/>
      <c r="I140" s="20"/>
      <c r="J140" s="20"/>
      <c r="K140" s="20"/>
      <c r="L140" s="20"/>
    </row>
    <row r="141" spans="1:12">
      <c r="A141" s="11">
        <v>489</v>
      </c>
      <c r="B141" s="10"/>
      <c r="C141" s="10"/>
      <c r="D141" s="10"/>
      <c r="E141" s="10" t="s">
        <v>53</v>
      </c>
      <c r="F141" s="10"/>
      <c r="G141" s="10"/>
      <c r="H141" s="12">
        <v>500</v>
      </c>
      <c r="I141" s="54">
        <f>'[1](26) 25 sorted'!$E$198</f>
        <v>174.96</v>
      </c>
      <c r="J141" s="12">
        <v>500</v>
      </c>
      <c r="K141" s="12">
        <v>500</v>
      </c>
      <c r="L141" s="12">
        <v>500</v>
      </c>
    </row>
    <row r="142" spans="1:12">
      <c r="A142" s="26"/>
      <c r="B142" s="15"/>
      <c r="C142" s="15"/>
      <c r="D142" s="15"/>
      <c r="E142" s="15"/>
      <c r="F142" s="15"/>
      <c r="G142" s="15"/>
      <c r="H142" s="20"/>
      <c r="I142" s="55"/>
      <c r="J142" s="20"/>
      <c r="K142" s="20"/>
      <c r="L142" s="20"/>
    </row>
    <row r="143" spans="1:12">
      <c r="A143" s="11">
        <v>767</v>
      </c>
      <c r="B143" s="10"/>
      <c r="C143" s="10"/>
      <c r="D143" s="10"/>
      <c r="E143" s="10" t="s">
        <v>71</v>
      </c>
      <c r="F143" s="10"/>
      <c r="G143" s="10"/>
      <c r="H143" s="11">
        <v>820</v>
      </c>
      <c r="I143" s="11">
        <f>'[1](26) 25 sorted'!$E$200</f>
        <v>775</v>
      </c>
      <c r="J143" s="11">
        <v>775</v>
      </c>
      <c r="K143" s="11">
        <v>800</v>
      </c>
      <c r="L143" s="11">
        <v>800</v>
      </c>
    </row>
    <row r="144" spans="1:12">
      <c r="A144" s="26"/>
      <c r="B144" s="18"/>
      <c r="C144" s="18"/>
      <c r="D144" s="18" t="s">
        <v>58</v>
      </c>
      <c r="E144" s="18"/>
      <c r="F144" s="18"/>
      <c r="G144" s="18"/>
      <c r="H144" s="20"/>
      <c r="I144" s="19"/>
      <c r="J144" s="20"/>
      <c r="K144" s="20"/>
      <c r="L144" s="20"/>
    </row>
    <row r="145" spans="1:12">
      <c r="A145" s="11">
        <v>922</v>
      </c>
      <c r="B145" s="10"/>
      <c r="C145" s="10"/>
      <c r="D145" s="10"/>
      <c r="E145" s="10" t="s">
        <v>59</v>
      </c>
      <c r="F145" s="10"/>
      <c r="G145" s="10"/>
      <c r="H145" s="12">
        <v>500</v>
      </c>
      <c r="I145" s="54"/>
      <c r="J145" s="54">
        <v>1000</v>
      </c>
      <c r="K145" s="12">
        <v>500</v>
      </c>
      <c r="L145" s="12">
        <v>500</v>
      </c>
    </row>
    <row r="146" spans="1:12">
      <c r="A146" s="28"/>
      <c r="B146" s="18"/>
      <c r="C146" s="18"/>
      <c r="D146" s="18" t="s">
        <v>14</v>
      </c>
      <c r="E146" s="18"/>
      <c r="F146" s="18"/>
      <c r="G146" s="18"/>
      <c r="H146" s="20"/>
      <c r="I146" s="19"/>
      <c r="J146" s="20"/>
      <c r="K146" s="20"/>
      <c r="L146" s="20"/>
    </row>
    <row r="147" spans="1:12">
      <c r="A147" s="11">
        <v>6600</v>
      </c>
      <c r="B147" s="34"/>
      <c r="C147" s="10"/>
      <c r="D147" s="10"/>
      <c r="E147" s="10" t="s">
        <v>72</v>
      </c>
      <c r="F147" s="10"/>
      <c r="G147" s="10"/>
      <c r="H147" s="54">
        <v>7500</v>
      </c>
      <c r="I147" s="54">
        <f>'[1](26) 25 sorted'!$E$218</f>
        <v>5420</v>
      </c>
      <c r="J147" s="54">
        <v>7500</v>
      </c>
      <c r="K147" s="54">
        <v>7500</v>
      </c>
      <c r="L147" s="54">
        <v>7500</v>
      </c>
    </row>
    <row r="148" spans="1:12">
      <c r="A148" s="17"/>
      <c r="B148" s="18"/>
      <c r="C148" s="18"/>
      <c r="D148" s="18"/>
      <c r="E148" s="18"/>
      <c r="F148" s="18"/>
      <c r="G148" s="18"/>
      <c r="H148" s="20"/>
      <c r="I148" s="19"/>
      <c r="J148" s="20"/>
      <c r="K148" s="20"/>
      <c r="L148" s="20"/>
    </row>
    <row r="149" spans="1:12">
      <c r="A149" s="11"/>
      <c r="B149" s="10"/>
      <c r="C149" s="10"/>
      <c r="D149" s="10"/>
      <c r="E149" s="10" t="s">
        <v>73</v>
      </c>
      <c r="F149" s="10"/>
      <c r="G149" s="10"/>
      <c r="H149" s="12">
        <v>300</v>
      </c>
      <c r="I149" s="11">
        <f>'[1](26) 25 sorted'!$E$202</f>
        <v>318</v>
      </c>
      <c r="J149" s="12">
        <v>318</v>
      </c>
      <c r="K149" s="12">
        <v>300</v>
      </c>
      <c r="L149" s="12">
        <v>300</v>
      </c>
    </row>
    <row r="150" spans="1:12">
      <c r="A150" s="17"/>
      <c r="B150" s="18"/>
      <c r="C150" s="18"/>
      <c r="D150" s="18"/>
      <c r="E150" s="18"/>
      <c r="F150" s="18"/>
      <c r="G150" s="18"/>
      <c r="H150" s="20"/>
      <c r="I150" s="19"/>
      <c r="J150" s="20"/>
      <c r="K150" s="20"/>
      <c r="L150" s="20"/>
    </row>
    <row r="151" spans="1:12">
      <c r="A151" s="11">
        <v>230</v>
      </c>
      <c r="B151" s="10"/>
      <c r="C151" s="10"/>
      <c r="D151" s="10"/>
      <c r="E151" s="10" t="s">
        <v>74</v>
      </c>
      <c r="F151" s="10"/>
      <c r="G151" s="10"/>
      <c r="H151" s="12">
        <v>100</v>
      </c>
      <c r="I151" s="54">
        <f>'[1](26) 25 sorted'!$E$204</f>
        <v>95</v>
      </c>
      <c r="J151" s="12">
        <v>95</v>
      </c>
      <c r="K151" s="12">
        <v>100</v>
      </c>
      <c r="L151" s="12">
        <v>100</v>
      </c>
    </row>
    <row r="152" spans="1:12">
      <c r="A152" s="51"/>
      <c r="B152" s="18"/>
      <c r="C152" s="18"/>
      <c r="D152" s="18"/>
      <c r="E152" s="18"/>
      <c r="F152" s="18"/>
      <c r="G152" s="18"/>
      <c r="H152" s="20"/>
      <c r="I152" s="19"/>
      <c r="J152" s="20"/>
      <c r="K152" s="20"/>
      <c r="L152" s="20"/>
    </row>
    <row r="153" spans="1:12">
      <c r="A153" s="11">
        <v>611</v>
      </c>
      <c r="B153" s="10"/>
      <c r="C153" s="10"/>
      <c r="D153" s="10"/>
      <c r="E153" s="70" t="s">
        <v>75</v>
      </c>
      <c r="F153" s="10"/>
      <c r="G153" s="10"/>
      <c r="H153" s="54">
        <v>0</v>
      </c>
      <c r="I153" s="11">
        <f>'[1](26) 25 sorted'!$E$207</f>
        <v>106.91</v>
      </c>
      <c r="J153" s="54">
        <v>107</v>
      </c>
      <c r="K153" s="54">
        <v>0</v>
      </c>
      <c r="L153" s="54">
        <v>0</v>
      </c>
    </row>
    <row r="154" spans="1:12">
      <c r="A154" s="87">
        <f>SUM(A139:A153)</f>
        <v>74807</v>
      </c>
      <c r="B154" s="38"/>
      <c r="C154" s="38"/>
      <c r="D154" s="38"/>
      <c r="E154" s="38"/>
      <c r="F154" s="38" t="s">
        <v>26</v>
      </c>
      <c r="G154" s="38"/>
      <c r="H154" s="77">
        <f>SUM(H139:H153)</f>
        <v>80321</v>
      </c>
      <c r="I154" s="77">
        <f>SUM(I139:I153)</f>
        <v>54556.546879887603</v>
      </c>
      <c r="J154" s="77">
        <f t="shared" ref="J154:L154" si="6">SUM(J139:J153)</f>
        <v>80922.889576275673</v>
      </c>
      <c r="K154" s="77">
        <f t="shared" si="6"/>
        <v>83572.647044815923</v>
      </c>
      <c r="L154" s="77">
        <f t="shared" si="6"/>
        <v>83908.890317664423</v>
      </c>
    </row>
    <row r="155" spans="1:12">
      <c r="A155" s="26"/>
      <c r="B155" s="18"/>
      <c r="C155" s="18" t="s">
        <v>27</v>
      </c>
      <c r="D155" s="18"/>
      <c r="E155" s="18"/>
      <c r="F155" s="18"/>
      <c r="G155" s="18"/>
      <c r="H155" s="19"/>
      <c r="I155" s="20"/>
      <c r="K155" s="20"/>
      <c r="L155" s="20"/>
    </row>
    <row r="156" spans="1:12">
      <c r="A156" s="17"/>
      <c r="B156" s="18"/>
      <c r="C156" s="18"/>
      <c r="D156" s="18" t="s">
        <v>76</v>
      </c>
      <c r="E156" s="18"/>
      <c r="F156" s="18"/>
      <c r="G156" s="18"/>
      <c r="H156" s="19"/>
      <c r="I156" s="31"/>
      <c r="K156" s="20"/>
      <c r="L156" s="20"/>
    </row>
    <row r="157" spans="1:12">
      <c r="A157" s="62">
        <v>-52155</v>
      </c>
      <c r="B157" s="10"/>
      <c r="C157" s="10"/>
      <c r="D157" s="10"/>
      <c r="E157" s="10" t="s">
        <v>77</v>
      </c>
      <c r="F157" s="10"/>
      <c r="G157" s="10"/>
      <c r="H157" s="54">
        <v>-51000</v>
      </c>
      <c r="I157" s="54">
        <f>'[1](26) 25 sorted'!$E$245</f>
        <v>-40360</v>
      </c>
      <c r="J157" s="54">
        <f>'[2]Cemetery income'!$B$10</f>
        <v>-56000</v>
      </c>
      <c r="K157" s="54">
        <v>-53000</v>
      </c>
      <c r="L157" s="54">
        <v>-54000</v>
      </c>
    </row>
    <row r="158" spans="1:12">
      <c r="A158" s="62">
        <v>-600</v>
      </c>
      <c r="B158" s="10"/>
      <c r="C158" s="10"/>
      <c r="D158" s="10"/>
      <c r="E158" s="10" t="s">
        <v>126</v>
      </c>
      <c r="F158" s="10"/>
      <c r="G158" s="10"/>
      <c r="H158" s="54"/>
      <c r="I158" s="54"/>
      <c r="J158" s="54"/>
      <c r="K158" s="54"/>
      <c r="L158" s="54"/>
    </row>
    <row r="159" spans="1:12">
      <c r="A159" s="87">
        <f>SUM(A156:A158)</f>
        <v>-52755</v>
      </c>
      <c r="B159" s="76"/>
      <c r="C159" s="38"/>
      <c r="D159" s="38"/>
      <c r="E159" s="38"/>
      <c r="F159" s="38" t="s">
        <v>69</v>
      </c>
      <c r="G159" s="38"/>
      <c r="H159" s="87">
        <f t="shared" ref="H159:L159" si="7">SUM(H156:H158)</f>
        <v>-51000</v>
      </c>
      <c r="I159" s="87">
        <f t="shared" si="7"/>
        <v>-40360</v>
      </c>
      <c r="J159" s="87">
        <f t="shared" si="7"/>
        <v>-56000</v>
      </c>
      <c r="K159" s="87">
        <f t="shared" si="7"/>
        <v>-53000</v>
      </c>
      <c r="L159" s="87">
        <f t="shared" si="7"/>
        <v>-54000</v>
      </c>
    </row>
    <row r="160" spans="1:12" ht="15.75" thickBot="1">
      <c r="A160" s="88">
        <f>SUM(A154+A159)</f>
        <v>22052</v>
      </c>
      <c r="B160" s="81"/>
      <c r="C160" s="43"/>
      <c r="D160" s="43"/>
      <c r="E160" s="44" t="s">
        <v>29</v>
      </c>
      <c r="F160" s="43"/>
      <c r="G160" s="43"/>
      <c r="H160" s="42">
        <f>SUM(H159+H154)</f>
        <v>29321</v>
      </c>
      <c r="I160" s="42">
        <f>SUM(I159+I154)</f>
        <v>14196.546879887603</v>
      </c>
      <c r="J160" s="42">
        <f>SUM(J159+J154)</f>
        <v>24922.889576275673</v>
      </c>
      <c r="K160" s="42">
        <f>SUM(K159+K154)</f>
        <v>30572.647044815923</v>
      </c>
      <c r="L160" s="42">
        <f>SUM(L159+L154)</f>
        <v>29908.890317664423</v>
      </c>
    </row>
    <row r="161" spans="1:12" ht="15.75" thickTop="1">
      <c r="A161" s="82"/>
      <c r="B161" s="52"/>
      <c r="C161" s="18"/>
      <c r="D161" s="18"/>
      <c r="E161" s="18"/>
      <c r="F161" s="18"/>
      <c r="G161" s="18"/>
      <c r="H161" s="5"/>
    </row>
    <row r="162" spans="1:12">
      <c r="A162" s="82"/>
      <c r="B162" s="52"/>
      <c r="C162" s="18"/>
      <c r="D162" s="18"/>
      <c r="E162" s="18"/>
      <c r="F162" s="18"/>
      <c r="G162" s="18"/>
      <c r="H162" s="85"/>
    </row>
    <row r="163" spans="1:12">
      <c r="A163" s="2" t="s">
        <v>98</v>
      </c>
      <c r="B163" s="3"/>
      <c r="C163" s="3"/>
      <c r="D163" s="3"/>
      <c r="E163" s="3"/>
      <c r="F163" s="3"/>
      <c r="G163" s="3"/>
      <c r="H163" s="2" t="s">
        <v>100</v>
      </c>
      <c r="I163" s="2" t="s">
        <v>100</v>
      </c>
      <c r="J163" s="4" t="s">
        <v>100</v>
      </c>
      <c r="K163" s="2" t="s">
        <v>103</v>
      </c>
      <c r="L163" s="138" t="s">
        <v>110</v>
      </c>
    </row>
    <row r="164" spans="1:12">
      <c r="A164" s="5" t="s">
        <v>1</v>
      </c>
      <c r="B164" s="1"/>
      <c r="C164" s="1"/>
      <c r="D164" s="1"/>
      <c r="E164" s="1"/>
      <c r="F164" s="1"/>
      <c r="G164" s="1"/>
      <c r="H164" s="6"/>
      <c r="I164" s="6" t="s">
        <v>1</v>
      </c>
      <c r="J164" s="6" t="s">
        <v>3</v>
      </c>
      <c r="K164" s="6"/>
      <c r="L164" s="139" t="s">
        <v>99</v>
      </c>
    </row>
    <row r="165" spans="1:12">
      <c r="A165" s="8"/>
      <c r="B165" s="9"/>
      <c r="C165" s="9"/>
      <c r="D165" s="9"/>
      <c r="E165" s="9"/>
      <c r="F165" s="9"/>
      <c r="G165" s="10"/>
      <c r="H165" s="8" t="s">
        <v>2</v>
      </c>
      <c r="I165" s="129" t="s">
        <v>134</v>
      </c>
      <c r="J165" s="8" t="s">
        <v>4</v>
      </c>
      <c r="K165" s="8" t="s">
        <v>2</v>
      </c>
      <c r="L165" s="12"/>
    </row>
    <row r="166" spans="1:12">
      <c r="A166" s="13" t="s">
        <v>5</v>
      </c>
      <c r="B166" s="50" t="s">
        <v>78</v>
      </c>
      <c r="C166" s="15"/>
      <c r="D166" s="15"/>
      <c r="E166" s="15"/>
      <c r="F166" s="15"/>
      <c r="G166" s="15"/>
      <c r="H166" s="51" t="s">
        <v>7</v>
      </c>
      <c r="I166" s="51" t="s">
        <v>7</v>
      </c>
      <c r="J166" s="16" t="s">
        <v>7</v>
      </c>
      <c r="K166" s="6" t="s">
        <v>7</v>
      </c>
      <c r="L166" s="6" t="s">
        <v>7</v>
      </c>
    </row>
    <row r="167" spans="1:12">
      <c r="A167" s="17"/>
      <c r="B167" s="89"/>
      <c r="C167" s="90" t="s">
        <v>8</v>
      </c>
      <c r="D167" s="18"/>
      <c r="E167" s="18"/>
      <c r="F167" s="18"/>
      <c r="G167" s="18"/>
      <c r="H167" s="5"/>
      <c r="I167" s="20"/>
      <c r="K167" s="20"/>
      <c r="L167" s="20"/>
    </row>
    <row r="168" spans="1:12">
      <c r="A168" s="17"/>
      <c r="B168" s="89"/>
      <c r="C168" s="18"/>
      <c r="D168" s="18" t="s">
        <v>9</v>
      </c>
      <c r="E168" s="18"/>
      <c r="F168" s="18"/>
      <c r="G168" s="18"/>
      <c r="H168" s="6"/>
      <c r="I168" s="20"/>
      <c r="K168" s="20"/>
      <c r="L168" s="20"/>
    </row>
    <row r="169" spans="1:12">
      <c r="A169" s="62">
        <v>9897</v>
      </c>
      <c r="B169" s="91"/>
      <c r="C169" s="10"/>
      <c r="D169" s="10"/>
      <c r="E169" s="10" t="s">
        <v>32</v>
      </c>
      <c r="F169" s="10"/>
      <c r="G169" s="10"/>
      <c r="H169" s="54">
        <v>10719</v>
      </c>
      <c r="I169" s="54">
        <f>I8*(H169/H8)</f>
        <v>7236.9953609087006</v>
      </c>
      <c r="J169" s="54">
        <v>10723.082511127304</v>
      </c>
      <c r="K169" s="54">
        <f>K8*(H169/H8)</f>
        <v>11215.717959708529</v>
      </c>
      <c r="L169" s="54">
        <f>L8*(H169/H8)</f>
        <v>11266.768109729961</v>
      </c>
    </row>
    <row r="170" spans="1:12">
      <c r="A170" s="26"/>
      <c r="B170" s="14"/>
      <c r="C170" s="15"/>
      <c r="D170" s="15" t="s">
        <v>51</v>
      </c>
      <c r="E170" s="15"/>
      <c r="F170" s="15"/>
      <c r="G170" s="15"/>
      <c r="H170" s="20"/>
      <c r="I170" s="20"/>
      <c r="J170" s="20"/>
      <c r="K170" s="20"/>
      <c r="L170" s="20"/>
    </row>
    <row r="171" spans="1:12">
      <c r="A171" s="11">
        <v>0</v>
      </c>
      <c r="B171" s="10"/>
      <c r="C171" s="10"/>
      <c r="D171" s="10"/>
      <c r="E171" s="10" t="s">
        <v>55</v>
      </c>
      <c r="F171" s="10"/>
      <c r="G171" s="10"/>
      <c r="H171" s="54">
        <v>1500</v>
      </c>
      <c r="I171" s="54"/>
      <c r="J171" s="54">
        <v>1500</v>
      </c>
      <c r="K171" s="54">
        <v>1500</v>
      </c>
      <c r="L171" s="54">
        <v>1500</v>
      </c>
    </row>
    <row r="172" spans="1:12">
      <c r="A172" s="17"/>
      <c r="B172" s="18"/>
      <c r="C172" s="18"/>
      <c r="D172" s="18" t="s">
        <v>14</v>
      </c>
      <c r="E172" s="18"/>
      <c r="F172" s="18"/>
      <c r="G172" s="18"/>
      <c r="H172" s="20"/>
      <c r="I172" s="19"/>
      <c r="J172" s="20"/>
      <c r="K172" s="20"/>
      <c r="L172" s="20"/>
    </row>
    <row r="173" spans="1:12">
      <c r="A173" s="11">
        <v>517</v>
      </c>
      <c r="B173" s="10"/>
      <c r="C173" s="10"/>
      <c r="D173" s="10"/>
      <c r="E173" s="56" t="s">
        <v>0</v>
      </c>
      <c r="F173" s="10"/>
      <c r="G173" s="10"/>
      <c r="H173" s="12">
        <v>400</v>
      </c>
      <c r="I173" s="54">
        <f>'[1](26) 25 sorted'!$E$248</f>
        <v>525</v>
      </c>
      <c r="J173" s="12">
        <v>850</v>
      </c>
      <c r="K173" s="12">
        <v>600</v>
      </c>
      <c r="L173" s="12">
        <v>600</v>
      </c>
    </row>
    <row r="174" spans="1:12">
      <c r="A174" s="17">
        <v>332</v>
      </c>
      <c r="B174" s="18"/>
      <c r="C174" s="18"/>
      <c r="D174" s="18"/>
      <c r="E174" s="92" t="s">
        <v>25</v>
      </c>
      <c r="F174" s="18"/>
      <c r="G174" s="18"/>
      <c r="H174" s="20"/>
      <c r="I174" s="19">
        <f>'[1](26) 25 sorted'!$E$262</f>
        <v>-14.799999999999983</v>
      </c>
      <c r="J174" s="20">
        <v>-15</v>
      </c>
      <c r="K174" s="20">
        <v>0</v>
      </c>
      <c r="L174" s="20">
        <v>0</v>
      </c>
    </row>
    <row r="175" spans="1:12">
      <c r="A175" s="11">
        <v>423</v>
      </c>
      <c r="B175" s="10"/>
      <c r="C175" s="10"/>
      <c r="D175" s="10"/>
      <c r="E175" s="10" t="s">
        <v>79</v>
      </c>
      <c r="F175" s="10"/>
      <c r="G175" s="10"/>
      <c r="H175" s="20">
        <v>420</v>
      </c>
      <c r="I175" s="64">
        <f>'[1](26) 25 sorted'!$E$250</f>
        <v>158.30000000000001</v>
      </c>
      <c r="J175" s="20">
        <v>400</v>
      </c>
      <c r="K175" s="20">
        <v>420</v>
      </c>
      <c r="L175" s="20">
        <v>420</v>
      </c>
    </row>
    <row r="176" spans="1:12">
      <c r="A176" s="79">
        <f>SUM(A169:A175)</f>
        <v>11169</v>
      </c>
      <c r="B176" s="53"/>
      <c r="C176" s="53"/>
      <c r="D176" s="53"/>
      <c r="E176" s="53"/>
      <c r="F176" s="53" t="s">
        <v>26</v>
      </c>
      <c r="G176" s="53"/>
      <c r="H176" s="77">
        <f>SUM(H169:H175)</f>
        <v>13039</v>
      </c>
      <c r="I176" s="93">
        <f>SUM(I169:I175)</f>
        <v>7905.4953609087006</v>
      </c>
      <c r="J176" s="77">
        <f t="shared" ref="J176:L176" si="8">SUM(J169:J175)</f>
        <v>13458.082511127304</v>
      </c>
      <c r="K176" s="77">
        <f t="shared" si="8"/>
        <v>13735.717959708529</v>
      </c>
      <c r="L176" s="77">
        <f t="shared" si="8"/>
        <v>13786.768109729961</v>
      </c>
    </row>
    <row r="177" spans="1:12">
      <c r="A177" s="26"/>
      <c r="B177" s="18"/>
      <c r="C177" s="18" t="s">
        <v>27</v>
      </c>
      <c r="D177" s="18"/>
      <c r="E177" s="18"/>
      <c r="F177" s="18"/>
      <c r="G177" s="18"/>
      <c r="H177" s="19"/>
      <c r="I177" s="20"/>
      <c r="K177" s="20"/>
      <c r="L177" s="20"/>
    </row>
    <row r="178" spans="1:12">
      <c r="A178" s="17"/>
      <c r="B178" s="18"/>
      <c r="C178" s="18"/>
      <c r="D178" s="18" t="s">
        <v>76</v>
      </c>
      <c r="E178" s="18"/>
      <c r="F178" s="18"/>
      <c r="G178" s="18"/>
      <c r="H178" s="19"/>
      <c r="I178" s="20"/>
      <c r="K178" s="20"/>
      <c r="L178" s="20"/>
    </row>
    <row r="179" spans="1:12">
      <c r="A179" s="11">
        <v>-4227</v>
      </c>
      <c r="B179" s="10"/>
      <c r="C179" s="10"/>
      <c r="D179" s="10"/>
      <c r="E179" s="10" t="s">
        <v>80</v>
      </c>
      <c r="F179" s="10"/>
      <c r="G179" s="10"/>
      <c r="H179" s="64">
        <v>-4200</v>
      </c>
      <c r="I179" s="64">
        <f>'[1](26) 25 sorted'!$E$258</f>
        <v>-3945</v>
      </c>
      <c r="J179" s="64">
        <v>-3945</v>
      </c>
      <c r="K179" s="64">
        <v>-4400</v>
      </c>
      <c r="L179" s="64">
        <v>-4400</v>
      </c>
    </row>
    <row r="180" spans="1:12">
      <c r="A180" s="94">
        <f>SUM(A178:A179)</f>
        <v>-4227</v>
      </c>
      <c r="B180" s="53"/>
      <c r="C180" s="53"/>
      <c r="D180" s="53"/>
      <c r="E180" s="53"/>
      <c r="F180" s="53" t="s">
        <v>69</v>
      </c>
      <c r="G180" s="53"/>
      <c r="H180" s="94">
        <f>SUM(H178:H179)</f>
        <v>-4200</v>
      </c>
      <c r="I180" s="94">
        <f>SUM(I178:I179)</f>
        <v>-3945</v>
      </c>
      <c r="J180" s="143">
        <f t="shared" ref="J180:L180" si="9">SUM(J178:J179)</f>
        <v>-3945</v>
      </c>
      <c r="K180" s="143">
        <f t="shared" si="9"/>
        <v>-4400</v>
      </c>
      <c r="L180" s="143">
        <f t="shared" si="9"/>
        <v>-4400</v>
      </c>
    </row>
    <row r="181" spans="1:12" ht="15.75" thickBot="1">
      <c r="A181" s="65">
        <f>SUM(A176+A180)</f>
        <v>6942</v>
      </c>
      <c r="B181" s="95"/>
      <c r="C181" s="95"/>
      <c r="D181" s="95"/>
      <c r="E181" s="96" t="s">
        <v>29</v>
      </c>
      <c r="F181" s="95"/>
      <c r="G181" s="95"/>
      <c r="H181" s="42">
        <f>SUM(H176+H180)</f>
        <v>8839</v>
      </c>
      <c r="I181" s="42">
        <f>SUM(I176+I180)</f>
        <v>3960.4953609087006</v>
      </c>
      <c r="J181" s="42">
        <f t="shared" ref="J181:L181" si="10">SUM(J176+J180)</f>
        <v>9513.0825111273043</v>
      </c>
      <c r="K181" s="42">
        <f t="shared" si="10"/>
        <v>9335.7179597085287</v>
      </c>
      <c r="L181" s="42">
        <f t="shared" si="10"/>
        <v>9386.768109729961</v>
      </c>
    </row>
    <row r="182" spans="1:12" ht="15.75" thickTop="1">
      <c r="A182" s="7"/>
      <c r="B182" s="18"/>
      <c r="C182" s="18"/>
      <c r="D182" s="18"/>
      <c r="E182" s="18"/>
      <c r="G182" s="18"/>
      <c r="H182" s="69"/>
    </row>
    <row r="183" spans="1:12">
      <c r="A183" s="27"/>
      <c r="B183" s="18"/>
      <c r="C183" s="18"/>
      <c r="D183" s="18"/>
      <c r="E183" s="18"/>
      <c r="F183" s="52"/>
      <c r="G183" s="18"/>
      <c r="H183" s="69"/>
    </row>
    <row r="184" spans="1:12">
      <c r="A184" s="22"/>
      <c r="B184" s="18"/>
      <c r="C184" s="18"/>
      <c r="D184" s="18"/>
      <c r="E184" s="18"/>
      <c r="F184" s="52"/>
      <c r="G184" s="18"/>
      <c r="H184" s="69"/>
    </row>
    <row r="185" spans="1:12">
      <c r="A185" s="2" t="s">
        <v>98</v>
      </c>
      <c r="B185" s="3"/>
      <c r="C185" s="3"/>
      <c r="D185" s="3"/>
      <c r="E185" s="3"/>
      <c r="F185" s="3"/>
      <c r="G185" s="3"/>
      <c r="H185" s="2" t="s">
        <v>100</v>
      </c>
      <c r="I185" s="2" t="s">
        <v>100</v>
      </c>
      <c r="J185" s="4" t="s">
        <v>100</v>
      </c>
      <c r="K185" s="2" t="s">
        <v>103</v>
      </c>
      <c r="L185" s="138" t="s">
        <v>110</v>
      </c>
    </row>
    <row r="186" spans="1:12">
      <c r="A186" s="5" t="s">
        <v>1</v>
      </c>
      <c r="B186" s="1"/>
      <c r="C186" s="1"/>
      <c r="D186" s="1"/>
      <c r="E186" s="1"/>
      <c r="F186" s="1"/>
      <c r="G186" s="1"/>
      <c r="H186" s="6"/>
      <c r="I186" s="6" t="s">
        <v>1</v>
      </c>
      <c r="J186" s="6" t="s">
        <v>3</v>
      </c>
      <c r="K186" s="6"/>
      <c r="L186" s="139" t="s">
        <v>99</v>
      </c>
    </row>
    <row r="187" spans="1:12">
      <c r="A187" s="8"/>
      <c r="B187" s="9"/>
      <c r="C187" s="9"/>
      <c r="D187" s="9"/>
      <c r="E187" s="9"/>
      <c r="F187" s="9"/>
      <c r="G187" s="10"/>
      <c r="H187" s="8" t="s">
        <v>2</v>
      </c>
      <c r="I187" s="129" t="s">
        <v>134</v>
      </c>
      <c r="J187" s="8" t="s">
        <v>4</v>
      </c>
      <c r="K187" s="8" t="s">
        <v>2</v>
      </c>
      <c r="L187" s="12"/>
    </row>
    <row r="188" spans="1:12">
      <c r="A188" s="13" t="s">
        <v>5</v>
      </c>
      <c r="B188" s="14" t="s">
        <v>81</v>
      </c>
      <c r="C188" s="15"/>
      <c r="D188" s="15"/>
      <c r="E188" s="15"/>
      <c r="F188" s="15"/>
      <c r="G188" s="15"/>
      <c r="H188" s="51" t="s">
        <v>7</v>
      </c>
      <c r="I188" s="51" t="s">
        <v>7</v>
      </c>
      <c r="J188" s="16" t="s">
        <v>7</v>
      </c>
      <c r="K188" s="6" t="s">
        <v>7</v>
      </c>
      <c r="L188" s="6" t="s">
        <v>7</v>
      </c>
    </row>
    <row r="189" spans="1:12">
      <c r="A189" s="98"/>
      <c r="B189" s="18"/>
      <c r="C189" s="18" t="s">
        <v>8</v>
      </c>
      <c r="D189" s="18"/>
      <c r="E189" s="18"/>
      <c r="F189" s="18"/>
      <c r="G189" s="18"/>
      <c r="H189" s="5"/>
      <c r="I189" s="20"/>
      <c r="K189" s="20"/>
      <c r="L189" s="31"/>
    </row>
    <row r="190" spans="1:12">
      <c r="A190" s="54">
        <v>2738</v>
      </c>
      <c r="B190" s="10"/>
      <c r="C190" s="10"/>
      <c r="D190" s="56" t="s">
        <v>82</v>
      </c>
      <c r="E190" s="56"/>
      <c r="F190" s="10"/>
      <c r="G190" s="10"/>
      <c r="H190" s="54">
        <v>4500</v>
      </c>
      <c r="I190" s="54"/>
      <c r="J190" s="54">
        <v>0</v>
      </c>
      <c r="K190" s="54"/>
      <c r="L190" s="54"/>
    </row>
    <row r="191" spans="1:12">
      <c r="A191" s="54">
        <v>958</v>
      </c>
      <c r="B191" s="10"/>
      <c r="C191" s="10"/>
      <c r="D191" s="56" t="s">
        <v>124</v>
      </c>
      <c r="E191" s="56"/>
      <c r="F191" s="10"/>
      <c r="G191" s="10"/>
      <c r="H191" s="54">
        <v>1000</v>
      </c>
      <c r="I191" s="54">
        <f>'[1](26) 25 sorted'!$E$264</f>
        <v>1000</v>
      </c>
      <c r="J191" s="54">
        <v>1000</v>
      </c>
      <c r="K191" s="54"/>
      <c r="L191" s="54"/>
    </row>
    <row r="192" spans="1:12">
      <c r="A192" s="54"/>
      <c r="B192" s="10"/>
      <c r="C192" s="10"/>
      <c r="D192" s="56" t="s">
        <v>138</v>
      </c>
      <c r="E192" s="56"/>
      <c r="F192" s="10"/>
      <c r="G192" s="10"/>
      <c r="H192" s="54"/>
      <c r="I192" s="54">
        <f>'[1](26) 25 sorted'!$E$266</f>
        <v>350</v>
      </c>
      <c r="J192" s="54">
        <v>350</v>
      </c>
      <c r="K192" s="54">
        <v>1000</v>
      </c>
      <c r="L192" s="54"/>
    </row>
    <row r="193" spans="1:12">
      <c r="A193" s="102">
        <v>750</v>
      </c>
      <c r="B193" s="10"/>
      <c r="C193" s="10"/>
      <c r="D193" s="56" t="s">
        <v>111</v>
      </c>
      <c r="E193" s="56"/>
      <c r="F193" s="10"/>
      <c r="G193" s="10"/>
      <c r="H193" s="102"/>
      <c r="I193" s="102"/>
      <c r="J193" s="102"/>
      <c r="K193" s="102"/>
      <c r="L193" s="102"/>
    </row>
    <row r="194" spans="1:12" ht="15.75" thickBot="1">
      <c r="A194" s="103">
        <f>SUM(A190:A193)</f>
        <v>4446</v>
      </c>
      <c r="B194" s="10"/>
      <c r="C194" s="10"/>
      <c r="D194" s="53" t="s">
        <v>26</v>
      </c>
      <c r="E194" s="56"/>
      <c r="F194" s="10"/>
      <c r="G194" s="10"/>
      <c r="H194" s="103">
        <f>SUM(H190:H193)</f>
        <v>5500</v>
      </c>
      <c r="I194" s="103">
        <f t="shared" ref="I194:L194" si="11">SUM(I190:I193)</f>
        <v>1350</v>
      </c>
      <c r="J194" s="103">
        <f t="shared" si="11"/>
        <v>1350</v>
      </c>
      <c r="K194" s="103">
        <f t="shared" si="11"/>
        <v>1000</v>
      </c>
      <c r="L194" s="103">
        <f t="shared" si="11"/>
        <v>0</v>
      </c>
    </row>
    <row r="195" spans="1:12" ht="15.75" thickTop="1">
      <c r="A195" s="54"/>
      <c r="B195" s="18"/>
      <c r="C195" s="18" t="s">
        <v>27</v>
      </c>
      <c r="D195" s="52"/>
      <c r="E195" s="90"/>
      <c r="F195" s="18"/>
      <c r="G195" s="18"/>
      <c r="H195" s="54"/>
      <c r="I195" s="54"/>
      <c r="J195" s="54"/>
      <c r="K195" s="54"/>
      <c r="L195" s="54"/>
    </row>
    <row r="196" spans="1:12">
      <c r="A196" s="54">
        <v>-1000</v>
      </c>
      <c r="B196" s="18"/>
      <c r="C196" s="18"/>
      <c r="D196" s="90" t="s">
        <v>127</v>
      </c>
      <c r="E196" s="90"/>
      <c r="F196" s="18"/>
      <c r="G196" s="18"/>
      <c r="H196" s="54"/>
      <c r="I196" s="54"/>
      <c r="J196" s="54"/>
      <c r="K196" s="54"/>
      <c r="L196" s="54"/>
    </row>
    <row r="197" spans="1:12">
      <c r="A197" s="54">
        <v>-2250</v>
      </c>
      <c r="B197" s="18"/>
      <c r="C197" s="18"/>
      <c r="D197" s="90" t="s">
        <v>128</v>
      </c>
      <c r="E197" s="90"/>
      <c r="F197" s="18"/>
      <c r="G197" s="18"/>
      <c r="H197" s="54"/>
      <c r="I197" s="54"/>
      <c r="J197" s="54"/>
      <c r="K197" s="54"/>
      <c r="L197" s="54"/>
    </row>
    <row r="198" spans="1:12">
      <c r="A198" s="54">
        <v>-500</v>
      </c>
      <c r="B198" s="18"/>
      <c r="C198" s="18"/>
      <c r="D198" s="90" t="s">
        <v>129</v>
      </c>
      <c r="E198" s="90"/>
      <c r="F198" s="18"/>
      <c r="G198" s="18"/>
      <c r="H198" s="54"/>
      <c r="I198" s="54"/>
      <c r="J198" s="54"/>
      <c r="K198" s="54"/>
      <c r="L198" s="54"/>
    </row>
    <row r="199" spans="1:12" ht="15.75" thickBot="1">
      <c r="A199" s="103">
        <f>SUM(A196:A198)</f>
        <v>-3750</v>
      </c>
      <c r="B199" s="107"/>
      <c r="C199" s="36"/>
      <c r="D199" s="38" t="s">
        <v>69</v>
      </c>
      <c r="E199" s="168"/>
      <c r="F199" s="36"/>
      <c r="G199" s="101"/>
      <c r="H199" s="103">
        <f t="shared" ref="H199:L199" si="12">SUM(H196:H198)</f>
        <v>0</v>
      </c>
      <c r="I199" s="103">
        <f t="shared" si="12"/>
        <v>0</v>
      </c>
      <c r="J199" s="103">
        <f t="shared" si="12"/>
        <v>0</v>
      </c>
      <c r="K199" s="103">
        <f t="shared" si="12"/>
        <v>0</v>
      </c>
      <c r="L199" s="103">
        <f t="shared" si="12"/>
        <v>0</v>
      </c>
    </row>
    <row r="200" spans="1:12" ht="16.5" thickTop="1" thickBot="1">
      <c r="A200" s="103">
        <f>A194+A199</f>
        <v>696</v>
      </c>
      <c r="B200" s="95"/>
      <c r="C200" s="95"/>
      <c r="D200" s="95"/>
      <c r="E200" s="96" t="s">
        <v>29</v>
      </c>
      <c r="F200" s="95"/>
      <c r="G200" s="95"/>
      <c r="H200" s="103">
        <f t="shared" ref="H200:L200" si="13">H194+H199</f>
        <v>5500</v>
      </c>
      <c r="I200" s="103">
        <f t="shared" si="13"/>
        <v>1350</v>
      </c>
      <c r="J200" s="103">
        <f t="shared" si="13"/>
        <v>1350</v>
      </c>
      <c r="K200" s="103">
        <f t="shared" si="13"/>
        <v>1000</v>
      </c>
      <c r="L200" s="103">
        <f t="shared" si="13"/>
        <v>0</v>
      </c>
    </row>
    <row r="201" spans="1:12" ht="15.75" thickTop="1">
      <c r="A201" s="22"/>
    </row>
    <row r="204" spans="1:12">
      <c r="A204" s="2" t="s">
        <v>98</v>
      </c>
      <c r="B204" s="3"/>
      <c r="C204" s="3"/>
      <c r="D204" s="3"/>
      <c r="E204" s="3"/>
      <c r="F204" s="3"/>
      <c r="G204" s="3"/>
      <c r="H204" s="2" t="s">
        <v>100</v>
      </c>
      <c r="I204" s="2" t="s">
        <v>100</v>
      </c>
      <c r="J204" s="4" t="s">
        <v>100</v>
      </c>
      <c r="K204" s="2" t="s">
        <v>103</v>
      </c>
      <c r="L204" s="138" t="s">
        <v>110</v>
      </c>
    </row>
    <row r="205" spans="1:12">
      <c r="A205" s="5" t="s">
        <v>1</v>
      </c>
      <c r="B205" s="1"/>
      <c r="C205" s="1"/>
      <c r="D205" s="1"/>
      <c r="E205" s="1"/>
      <c r="F205" s="1"/>
      <c r="G205" s="1"/>
      <c r="H205" s="6"/>
      <c r="I205" s="6" t="s">
        <v>1</v>
      </c>
      <c r="J205" s="6" t="s">
        <v>3</v>
      </c>
      <c r="K205" s="6"/>
      <c r="L205" s="139" t="s">
        <v>99</v>
      </c>
    </row>
    <row r="206" spans="1:12">
      <c r="A206" s="8"/>
      <c r="B206" s="9"/>
      <c r="C206" s="9"/>
      <c r="D206" s="9"/>
      <c r="E206" s="9"/>
      <c r="F206" s="9"/>
      <c r="G206" s="10"/>
      <c r="H206" s="8" t="s">
        <v>2</v>
      </c>
      <c r="I206" s="129" t="s">
        <v>134</v>
      </c>
      <c r="J206" s="8" t="s">
        <v>4</v>
      </c>
      <c r="K206" s="8" t="s">
        <v>2</v>
      </c>
      <c r="L206" s="12"/>
    </row>
    <row r="207" spans="1:12">
      <c r="A207" s="97" t="s">
        <v>7</v>
      </c>
      <c r="B207" s="50" t="s">
        <v>83</v>
      </c>
      <c r="C207" s="15"/>
      <c r="D207" s="15"/>
      <c r="E207" s="15"/>
      <c r="F207" s="15"/>
      <c r="G207" s="32"/>
      <c r="H207" s="51" t="s">
        <v>7</v>
      </c>
      <c r="I207" s="51" t="s">
        <v>7</v>
      </c>
      <c r="J207" s="16" t="s">
        <v>7</v>
      </c>
      <c r="K207" s="6" t="s">
        <v>7</v>
      </c>
      <c r="L207" s="6" t="s">
        <v>7</v>
      </c>
    </row>
    <row r="208" spans="1:12">
      <c r="A208" s="71"/>
      <c r="B208" s="41"/>
      <c r="C208" s="18" t="s">
        <v>8</v>
      </c>
      <c r="D208" s="18"/>
      <c r="E208" s="18"/>
      <c r="F208" s="18"/>
      <c r="G208" s="31"/>
      <c r="H208" s="19"/>
      <c r="I208" s="20"/>
      <c r="K208" s="20"/>
      <c r="L208" s="20"/>
    </row>
    <row r="209" spans="1:12">
      <c r="A209" s="61">
        <v>1605</v>
      </c>
      <c r="B209" s="10"/>
      <c r="C209" s="10"/>
      <c r="D209" s="10" t="s">
        <v>119</v>
      </c>
      <c r="E209" s="10"/>
      <c r="F209" s="10"/>
      <c r="G209" s="10"/>
      <c r="H209" s="11">
        <v>500</v>
      </c>
      <c r="I209" s="11"/>
      <c r="J209" s="11">
        <v>0</v>
      </c>
      <c r="K209" s="11">
        <v>500</v>
      </c>
      <c r="L209" s="11">
        <v>500</v>
      </c>
    </row>
    <row r="210" spans="1:12">
      <c r="A210" s="5"/>
      <c r="B210" s="18"/>
      <c r="C210" s="18"/>
      <c r="D210" s="90"/>
      <c r="E210" s="18"/>
      <c r="F210" s="18"/>
      <c r="G210" s="18"/>
      <c r="H210" s="17"/>
      <c r="I210" s="104"/>
      <c r="J210" s="17"/>
      <c r="K210" s="17"/>
      <c r="L210" s="17"/>
    </row>
    <row r="211" spans="1:12">
      <c r="A211" s="105"/>
      <c r="B211" s="34"/>
      <c r="C211" s="10"/>
      <c r="D211" s="10" t="s">
        <v>101</v>
      </c>
      <c r="E211" s="10"/>
      <c r="F211" s="10"/>
      <c r="G211" s="29"/>
      <c r="H211" s="30">
        <v>500</v>
      </c>
      <c r="I211" s="11"/>
      <c r="J211" s="30">
        <v>0</v>
      </c>
      <c r="K211" s="30">
        <v>0</v>
      </c>
      <c r="L211" s="30">
        <v>0</v>
      </c>
    </row>
    <row r="212" spans="1:12">
      <c r="A212" s="99"/>
      <c r="B212" s="41"/>
      <c r="C212" s="18"/>
      <c r="D212" s="18"/>
      <c r="F212" s="18"/>
      <c r="G212" s="18"/>
      <c r="H212" s="20"/>
      <c r="I212" s="17"/>
      <c r="J212" s="20"/>
      <c r="K212" s="20"/>
      <c r="L212" s="20"/>
    </row>
    <row r="213" spans="1:12">
      <c r="A213" s="61">
        <v>812</v>
      </c>
      <c r="B213" s="10"/>
      <c r="C213" s="10"/>
      <c r="D213" s="10" t="s">
        <v>84</v>
      </c>
      <c r="E213" s="10"/>
      <c r="F213" s="10"/>
      <c r="G213" s="10"/>
      <c r="H213" s="11">
        <v>1000</v>
      </c>
      <c r="I213" s="11">
        <f>'[1](26) 25 sorted'!$E$269</f>
        <v>1294</v>
      </c>
      <c r="J213" s="11">
        <v>1500</v>
      </c>
      <c r="K213" s="11">
        <v>1000</v>
      </c>
      <c r="L213" s="11">
        <v>1000</v>
      </c>
    </row>
    <row r="214" spans="1:12">
      <c r="A214" s="99"/>
      <c r="B214" s="41"/>
      <c r="C214" s="18"/>
      <c r="D214" s="18"/>
      <c r="F214" s="18"/>
      <c r="G214" s="18"/>
      <c r="H214" s="20"/>
      <c r="I214" s="17"/>
      <c r="J214" s="20"/>
      <c r="K214" s="20"/>
      <c r="L214" s="20"/>
    </row>
    <row r="215" spans="1:12">
      <c r="A215" s="61">
        <v>4865</v>
      </c>
      <c r="B215" s="10"/>
      <c r="C215" s="10"/>
      <c r="D215" s="56" t="s">
        <v>85</v>
      </c>
      <c r="E215" s="10"/>
      <c r="F215" s="10"/>
      <c r="G215" s="10"/>
      <c r="H215" s="11">
        <v>5900</v>
      </c>
      <c r="I215" s="11">
        <f>'[1](26) 25 sorted'!$E$271</f>
        <v>5865</v>
      </c>
      <c r="J215" s="11">
        <v>4865</v>
      </c>
      <c r="K215" s="11">
        <v>5000</v>
      </c>
      <c r="L215" s="11">
        <v>5000</v>
      </c>
    </row>
    <row r="216" spans="1:12">
      <c r="A216" s="73"/>
      <c r="B216" s="36"/>
      <c r="C216" s="36"/>
      <c r="D216" s="168" t="s">
        <v>53</v>
      </c>
      <c r="E216" s="36"/>
      <c r="F216" s="36"/>
      <c r="G216" s="101"/>
      <c r="H216" s="11"/>
      <c r="I216" s="78">
        <f>'[1](26) 25 sorted'!$E$273</f>
        <v>-362.08</v>
      </c>
      <c r="J216" s="11">
        <v>-362</v>
      </c>
      <c r="K216" s="11">
        <v>0</v>
      </c>
      <c r="L216" s="11">
        <v>0</v>
      </c>
    </row>
    <row r="217" spans="1:12">
      <c r="A217" s="99">
        <v>16439</v>
      </c>
      <c r="B217" s="41"/>
      <c r="C217" s="18"/>
      <c r="D217" s="90" t="s">
        <v>115</v>
      </c>
      <c r="E217" s="92"/>
      <c r="F217" s="18"/>
      <c r="G217" s="31"/>
      <c r="H217" s="11">
        <v>17000</v>
      </c>
      <c r="I217" s="17">
        <f>'[1](26) 25 sorted'!$E$278</f>
        <v>-46000</v>
      </c>
      <c r="J217" s="72">
        <v>17000</v>
      </c>
      <c r="K217" s="11">
        <v>17500</v>
      </c>
      <c r="L217" s="11">
        <v>17500</v>
      </c>
    </row>
    <row r="218" spans="1:12">
      <c r="A218" s="106">
        <v>8731</v>
      </c>
      <c r="B218" s="107"/>
      <c r="C218" s="36"/>
      <c r="D218" s="110" t="s">
        <v>54</v>
      </c>
      <c r="E218" s="110"/>
      <c r="F218" s="36"/>
      <c r="G218" s="111"/>
      <c r="H218" s="11">
        <v>7000</v>
      </c>
      <c r="I218" s="108">
        <f>'[1](26) 25 sorted'!$E$276</f>
        <v>5314.3700000000008</v>
      </c>
      <c r="J218" s="11">
        <v>5314</v>
      </c>
      <c r="K218" s="11">
        <v>5500</v>
      </c>
      <c r="L218" s="11">
        <v>5500</v>
      </c>
    </row>
    <row r="219" spans="1:12">
      <c r="A219" s="112">
        <v>5160</v>
      </c>
      <c r="B219" s="40"/>
      <c r="C219" s="15"/>
      <c r="D219" s="15" t="s">
        <v>117</v>
      </c>
      <c r="E219" s="15"/>
      <c r="F219" s="36"/>
      <c r="G219" s="101"/>
      <c r="H219" s="17">
        <v>5160</v>
      </c>
      <c r="I219" s="33"/>
      <c r="J219" s="17">
        <v>5160</v>
      </c>
      <c r="K219" s="17">
        <v>5160</v>
      </c>
      <c r="L219" s="17">
        <v>5160</v>
      </c>
    </row>
    <row r="220" spans="1:12">
      <c r="A220" s="114">
        <f>SUM(A208:A219)</f>
        <v>37612</v>
      </c>
      <c r="B220" s="76"/>
      <c r="C220" s="38"/>
      <c r="D220" s="36"/>
      <c r="E220" s="36"/>
      <c r="F220" s="53" t="s">
        <v>26</v>
      </c>
      <c r="G220" s="166"/>
      <c r="H220" s="114">
        <f>SUM(H208:H219)</f>
        <v>37060</v>
      </c>
      <c r="I220" s="114">
        <f>SUM(I208:I219)</f>
        <v>-33888.71</v>
      </c>
      <c r="J220" s="114">
        <f>SUM(J208:J219)</f>
        <v>33477</v>
      </c>
      <c r="K220" s="114">
        <f>SUM(K208:K219)</f>
        <v>34660</v>
      </c>
      <c r="L220" s="114">
        <f>SUM(L208:L219)</f>
        <v>34660</v>
      </c>
    </row>
    <row r="221" spans="1:12">
      <c r="A221" s="99"/>
      <c r="B221" s="41"/>
      <c r="C221" s="18" t="s">
        <v>27</v>
      </c>
      <c r="D221" s="115"/>
      <c r="E221" s="115"/>
      <c r="F221" s="18"/>
      <c r="G221" s="116"/>
      <c r="H221" s="117"/>
      <c r="I221" s="117"/>
      <c r="K221" s="20"/>
      <c r="L221" s="20"/>
    </row>
    <row r="222" spans="1:12">
      <c r="A222" s="61">
        <v>-4500</v>
      </c>
      <c r="B222" s="10"/>
      <c r="C222" s="10"/>
      <c r="D222" s="113" t="s">
        <v>86</v>
      </c>
      <c r="F222" s="10"/>
      <c r="G222" s="10"/>
      <c r="H222" s="11">
        <v>-4500</v>
      </c>
      <c r="I222" s="11">
        <f>'[1](26) 25 sorted'!$E$282</f>
        <v>-3375</v>
      </c>
      <c r="J222" s="11">
        <v>-4500</v>
      </c>
      <c r="K222" s="11">
        <v>-4500</v>
      </c>
      <c r="L222" s="11">
        <v>-4500</v>
      </c>
    </row>
    <row r="223" spans="1:12">
      <c r="A223" s="106">
        <v>-437</v>
      </c>
      <c r="B223" s="107"/>
      <c r="C223" s="109"/>
      <c r="D223" s="118" t="s">
        <v>87</v>
      </c>
      <c r="E223" s="119"/>
      <c r="F223" s="36"/>
      <c r="G223" s="120"/>
      <c r="H223" s="108">
        <v>-500</v>
      </c>
      <c r="I223" s="108">
        <f>'[1](26) 25 sorted'!$E$375</f>
        <v>-507.48</v>
      </c>
      <c r="J223" s="108">
        <v>-500</v>
      </c>
      <c r="K223" s="108">
        <v>-500</v>
      </c>
      <c r="L223" s="108">
        <v>-500</v>
      </c>
    </row>
    <row r="224" spans="1:12">
      <c r="A224" s="99">
        <v>-26957</v>
      </c>
      <c r="B224" s="41"/>
      <c r="C224" s="121"/>
      <c r="D224" s="118" t="s">
        <v>88</v>
      </c>
      <c r="E224" s="122"/>
      <c r="G224" s="123"/>
      <c r="H224" s="86">
        <v>-30000</v>
      </c>
      <c r="I224" s="86">
        <f>'[1](26) 25 sorted'!$E$370-'[1](26) 25 sorted'!$E$282</f>
        <v>-22591.49</v>
      </c>
      <c r="J224" s="86">
        <f>'[2]Civic offices rent income'!$D$22</f>
        <v>-26000</v>
      </c>
      <c r="K224" s="86">
        <f>'[2]Civic offices rent income'!$J$22</f>
        <v>-24000</v>
      </c>
      <c r="L224" s="86">
        <f>'[2]Civic offices rent income'!$J$22</f>
        <v>-24000</v>
      </c>
    </row>
    <row r="225" spans="1:12">
      <c r="A225" s="79">
        <f>SUM(A222:A224)</f>
        <v>-31894</v>
      </c>
      <c r="B225" s="76"/>
      <c r="C225" s="38"/>
      <c r="E225" s="36"/>
      <c r="F225" s="38" t="s">
        <v>69</v>
      </c>
      <c r="G225" s="124"/>
      <c r="H225" s="79">
        <f>SUM(H222:H224)</f>
        <v>-35000</v>
      </c>
      <c r="I225" s="79">
        <f>SUM(I222:I224)</f>
        <v>-26473.97</v>
      </c>
      <c r="J225" s="79">
        <f>SUM(J222:J224)</f>
        <v>-31000</v>
      </c>
      <c r="K225" s="79">
        <f>SUM(K222:K224)</f>
        <v>-29000</v>
      </c>
      <c r="L225" s="79">
        <f>SUM(L222:L224)</f>
        <v>-29000</v>
      </c>
    </row>
    <row r="226" spans="1:12" ht="15.75" thickBot="1">
      <c r="A226" s="103">
        <f>SUM(A220+A225)</f>
        <v>5718</v>
      </c>
      <c r="B226" s="125"/>
      <c r="C226" s="126"/>
      <c r="D226" s="127"/>
      <c r="E226" s="128" t="s">
        <v>29</v>
      </c>
      <c r="F226" s="81"/>
      <c r="G226" s="128"/>
      <c r="H226" s="103">
        <f>SUM(H220+H225)</f>
        <v>2060</v>
      </c>
      <c r="I226" s="103">
        <f>SUM(I220+I225)</f>
        <v>-60362.68</v>
      </c>
      <c r="J226" s="103">
        <f>SUM(J220+J225)</f>
        <v>2477</v>
      </c>
      <c r="K226" s="103">
        <f>SUM(K220+K225)</f>
        <v>5660</v>
      </c>
      <c r="L226" s="103">
        <f>SUM(L220+L225)</f>
        <v>5660</v>
      </c>
    </row>
    <row r="227" spans="1:12" ht="15.75" thickTop="1"/>
    <row r="228" spans="1:12">
      <c r="B228" t="s">
        <v>116</v>
      </c>
    </row>
    <row r="231" spans="1:12">
      <c r="A231" s="2" t="s">
        <v>98</v>
      </c>
      <c r="B231" s="3"/>
      <c r="C231" s="3"/>
      <c r="D231" s="3"/>
      <c r="E231" s="3"/>
      <c r="F231" s="3"/>
      <c r="G231" s="3"/>
      <c r="H231" s="2" t="s">
        <v>100</v>
      </c>
      <c r="I231" s="2" t="s">
        <v>100</v>
      </c>
      <c r="J231" s="4" t="s">
        <v>100</v>
      </c>
      <c r="K231" s="2" t="s">
        <v>103</v>
      </c>
      <c r="L231" s="138" t="s">
        <v>110</v>
      </c>
    </row>
    <row r="232" spans="1:12">
      <c r="A232" s="5" t="s">
        <v>1</v>
      </c>
      <c r="B232" s="1"/>
      <c r="C232" s="1"/>
      <c r="D232" s="1"/>
      <c r="E232" s="1"/>
      <c r="F232" s="1"/>
      <c r="G232" s="1"/>
      <c r="H232" s="6"/>
      <c r="I232" s="6" t="s">
        <v>1</v>
      </c>
      <c r="J232" s="6" t="s">
        <v>3</v>
      </c>
      <c r="K232" s="6"/>
      <c r="L232" s="139" t="s">
        <v>99</v>
      </c>
    </row>
    <row r="233" spans="1:12">
      <c r="A233" s="8"/>
      <c r="B233" s="9"/>
      <c r="C233" s="9"/>
      <c r="D233" s="9"/>
      <c r="E233" s="9"/>
      <c r="F233" s="9"/>
      <c r="G233" s="10"/>
      <c r="H233" s="8" t="s">
        <v>2</v>
      </c>
      <c r="I233" s="129" t="s">
        <v>134</v>
      </c>
      <c r="J233" s="8" t="s">
        <v>4</v>
      </c>
      <c r="K233" s="8" t="s">
        <v>2</v>
      </c>
      <c r="L233" s="12"/>
    </row>
    <row r="234" spans="1:12">
      <c r="A234" s="97" t="s">
        <v>7</v>
      </c>
      <c r="B234" s="50" t="s">
        <v>133</v>
      </c>
      <c r="C234" s="15"/>
      <c r="D234" s="15"/>
      <c r="E234" s="15"/>
      <c r="F234" s="15"/>
      <c r="G234" s="32"/>
      <c r="H234" s="51" t="s">
        <v>7</v>
      </c>
      <c r="I234" s="51" t="s">
        <v>7</v>
      </c>
      <c r="J234" s="16" t="s">
        <v>7</v>
      </c>
      <c r="K234" s="6" t="s">
        <v>7</v>
      </c>
      <c r="L234" s="6" t="s">
        <v>7</v>
      </c>
    </row>
    <row r="235" spans="1:12">
      <c r="A235" s="71"/>
      <c r="B235" s="41"/>
      <c r="C235" s="18" t="s">
        <v>8</v>
      </c>
      <c r="D235" s="18"/>
      <c r="E235" s="18"/>
      <c r="F235" s="18"/>
      <c r="G235" s="31"/>
      <c r="H235" s="19"/>
      <c r="I235" s="20"/>
      <c r="K235" s="20"/>
      <c r="L235" s="20"/>
    </row>
    <row r="236" spans="1:12">
      <c r="A236" s="61"/>
      <c r="B236" s="10"/>
      <c r="C236" s="10"/>
      <c r="D236" s="10" t="s">
        <v>131</v>
      </c>
      <c r="E236" s="10"/>
      <c r="F236" s="10"/>
      <c r="G236" s="10"/>
      <c r="H236" s="11"/>
      <c r="I236" s="11"/>
      <c r="J236" s="11"/>
      <c r="K236" s="11">
        <v>31000</v>
      </c>
      <c r="L236" s="11">
        <v>32000</v>
      </c>
    </row>
    <row r="237" spans="1:12">
      <c r="A237" s="5"/>
      <c r="B237" s="18"/>
      <c r="C237" s="18"/>
      <c r="D237" s="90"/>
      <c r="E237" s="18"/>
      <c r="F237" s="18"/>
      <c r="G237" s="18"/>
      <c r="H237" s="17"/>
      <c r="I237" s="104"/>
      <c r="J237" s="17"/>
      <c r="K237" s="17"/>
      <c r="L237" s="17"/>
    </row>
    <row r="238" spans="1:12">
      <c r="A238" s="105">
        <v>12995</v>
      </c>
      <c r="B238" s="34"/>
      <c r="C238" s="10"/>
      <c r="D238" s="10" t="s">
        <v>132</v>
      </c>
      <c r="E238" s="10"/>
      <c r="F238" s="10"/>
      <c r="G238" s="29"/>
      <c r="H238" s="30">
        <v>13000</v>
      </c>
      <c r="I238" s="11">
        <f>'[1](26) 25 sorted'!$E$190</f>
        <v>-1000</v>
      </c>
      <c r="J238" s="30">
        <v>6000</v>
      </c>
      <c r="K238" s="30">
        <v>14000</v>
      </c>
      <c r="L238" s="30">
        <v>14000</v>
      </c>
    </row>
    <row r="239" spans="1:12">
      <c r="A239" s="99"/>
      <c r="B239" s="41"/>
      <c r="C239" s="18"/>
      <c r="D239" s="18"/>
      <c r="F239" s="18"/>
      <c r="G239" s="18"/>
      <c r="H239" s="20"/>
      <c r="I239" s="17"/>
      <c r="J239" s="20"/>
      <c r="K239" s="20"/>
      <c r="L239" s="20"/>
    </row>
    <row r="240" spans="1:12">
      <c r="A240" s="61"/>
      <c r="B240" s="10"/>
      <c r="C240" s="10"/>
      <c r="D240" s="10"/>
      <c r="E240" s="10"/>
      <c r="F240" s="10"/>
      <c r="G240" s="10"/>
      <c r="H240" s="11"/>
      <c r="I240" s="11"/>
      <c r="J240" s="11"/>
      <c r="K240" s="11"/>
      <c r="L240" s="11"/>
    </row>
    <row r="241" spans="1:12">
      <c r="A241" s="114">
        <f>SUM(A235:A240)</f>
        <v>12995</v>
      </c>
      <c r="B241" s="76"/>
      <c r="C241" s="38"/>
      <c r="D241" s="36"/>
      <c r="E241" s="36"/>
      <c r="F241" s="53" t="s">
        <v>26</v>
      </c>
      <c r="G241" s="166"/>
      <c r="H241" s="114">
        <f>SUM(H235:H240)</f>
        <v>13000</v>
      </c>
      <c r="I241" s="114">
        <f>SUM(I235:I240)</f>
        <v>-1000</v>
      </c>
      <c r="J241" s="114">
        <f>SUM(J235:J240)</f>
        <v>6000</v>
      </c>
      <c r="K241" s="114">
        <f>SUM(K235:K240)</f>
        <v>45000</v>
      </c>
      <c r="L241" s="114">
        <f>SUM(L235:L240)</f>
        <v>46000</v>
      </c>
    </row>
    <row r="242" spans="1:12">
      <c r="A242" s="99"/>
      <c r="B242" s="41"/>
      <c r="C242" s="18" t="s">
        <v>27</v>
      </c>
      <c r="D242" s="115"/>
      <c r="E242" s="115"/>
      <c r="F242" s="18"/>
      <c r="G242" s="116"/>
      <c r="H242" s="117"/>
      <c r="I242" s="117"/>
      <c r="K242" s="20"/>
      <c r="L242" s="20"/>
    </row>
    <row r="243" spans="1:12">
      <c r="A243" s="61"/>
      <c r="B243" s="10"/>
      <c r="C243" s="10"/>
      <c r="D243" s="113"/>
      <c r="F243" s="10"/>
      <c r="G243" s="10"/>
      <c r="H243" s="11"/>
      <c r="I243" s="11"/>
      <c r="J243" s="11"/>
      <c r="K243" s="11"/>
      <c r="L243" s="11"/>
    </row>
    <row r="244" spans="1:12">
      <c r="A244" s="106"/>
      <c r="B244" s="107"/>
      <c r="C244" s="109"/>
      <c r="D244" s="118"/>
      <c r="E244" s="119"/>
      <c r="F244" s="36"/>
      <c r="G244" s="120"/>
      <c r="H244" s="108"/>
      <c r="I244" s="108"/>
      <c r="J244" s="108"/>
      <c r="K244" s="108"/>
      <c r="L244" s="108"/>
    </row>
    <row r="245" spans="1:12">
      <c r="A245" s="99"/>
      <c r="B245" s="41"/>
      <c r="C245" s="121"/>
      <c r="D245" s="118"/>
      <c r="E245" s="122"/>
      <c r="G245" s="123"/>
      <c r="H245" s="86"/>
      <c r="I245" s="86"/>
      <c r="J245" s="86"/>
      <c r="K245" s="86"/>
      <c r="L245" s="86"/>
    </row>
    <row r="246" spans="1:12">
      <c r="A246" s="79">
        <f>SUM(A243:A245)</f>
        <v>0</v>
      </c>
      <c r="B246" s="76"/>
      <c r="C246" s="38"/>
      <c r="E246" s="36"/>
      <c r="F246" s="38" t="s">
        <v>69</v>
      </c>
      <c r="G246" s="124"/>
      <c r="H246" s="79">
        <f>SUM(H243:H245)</f>
        <v>0</v>
      </c>
      <c r="I246" s="79">
        <f>SUM(I243:I245)</f>
        <v>0</v>
      </c>
      <c r="J246" s="79">
        <f>SUM(J243:J245)</f>
        <v>0</v>
      </c>
      <c r="K246" s="79">
        <f>SUM(K243:K245)</f>
        <v>0</v>
      </c>
      <c r="L246" s="79">
        <f>SUM(L243:L245)</f>
        <v>0</v>
      </c>
    </row>
    <row r="247" spans="1:12" ht="15.75" thickBot="1">
      <c r="A247" s="103">
        <f>SUM(A241+A246)</f>
        <v>12995</v>
      </c>
      <c r="B247" s="125"/>
      <c r="C247" s="126"/>
      <c r="D247" s="127"/>
      <c r="E247" s="128" t="s">
        <v>29</v>
      </c>
      <c r="F247" s="81"/>
      <c r="G247" s="128"/>
      <c r="H247" s="103">
        <f>SUM(H241+H246)</f>
        <v>13000</v>
      </c>
      <c r="I247" s="103">
        <f>SUM(I241+I246)</f>
        <v>-1000</v>
      </c>
      <c r="J247" s="103">
        <f>SUM(J241+J246)</f>
        <v>6000</v>
      </c>
      <c r="K247" s="103">
        <f>SUM(K241+K246)</f>
        <v>45000</v>
      </c>
      <c r="L247" s="103">
        <f>SUM(L241+L246)</f>
        <v>46000</v>
      </c>
    </row>
    <row r="248" spans="1:12" ht="15.75" thickTop="1"/>
  </sheetData>
  <pageMargins left="0.70866141732283472" right="0.70866141732283472" top="0.74803149606299213" bottom="0.74803149606299213" header="0.31496062992125984" footer="0.31496062992125984"/>
  <pageSetup paperSize="9" scale="69" fitToHeight="8" orientation="portrait" r:id="rId1"/>
  <headerFooter>
    <oddHeader>&amp;CSTOURPORT-ON-SEVERN TOWN COUNCIL
FINANCE COMMITTEE
BUDGET 2021-22</oddHeader>
  </headerFooter>
  <rowBreaks count="3" manualBreakCount="3">
    <brk id="68" max="16383" man="1"/>
    <brk id="132" max="16383" man="1"/>
    <brk id="20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view="pageLayout" topLeftCell="A11" zoomScaleNormal="100" workbookViewId="0">
      <selection activeCell="B22" sqref="B22"/>
    </sheetView>
  </sheetViews>
  <sheetFormatPr defaultRowHeight="15"/>
  <cols>
    <col min="2" max="2" width="40.42578125" customWidth="1"/>
    <col min="3" max="3" width="10.42578125" customWidth="1"/>
    <col min="4" max="4" width="10.5703125" customWidth="1"/>
    <col min="5" max="5" width="11.85546875" customWidth="1"/>
    <col min="6" max="6" width="11.42578125" customWidth="1"/>
    <col min="7" max="7" width="11" customWidth="1"/>
  </cols>
  <sheetData>
    <row r="1" spans="1:7">
      <c r="A1" s="18"/>
      <c r="B1" s="18"/>
      <c r="C1" s="18"/>
      <c r="D1" s="18"/>
      <c r="E1" s="18"/>
      <c r="F1" s="18"/>
      <c r="G1" s="18"/>
    </row>
    <row r="3" spans="1:7">
      <c r="A3" s="2" t="s">
        <v>98</v>
      </c>
      <c r="B3" s="3"/>
      <c r="C3" s="2" t="s">
        <v>100</v>
      </c>
      <c r="D3" s="2" t="s">
        <v>100</v>
      </c>
      <c r="E3" s="4" t="s">
        <v>100</v>
      </c>
      <c r="F3" s="2" t="s">
        <v>103</v>
      </c>
      <c r="G3" s="138" t="s">
        <v>110</v>
      </c>
    </row>
    <row r="4" spans="1:7">
      <c r="A4" s="5" t="s">
        <v>1</v>
      </c>
      <c r="B4" s="1"/>
      <c r="C4" s="6"/>
      <c r="D4" s="6" t="s">
        <v>1</v>
      </c>
      <c r="E4" s="6" t="s">
        <v>3</v>
      </c>
      <c r="F4" s="6"/>
      <c r="G4" s="139" t="s">
        <v>99</v>
      </c>
    </row>
    <row r="5" spans="1:7">
      <c r="A5" s="8"/>
      <c r="B5" s="9"/>
      <c r="C5" s="8" t="s">
        <v>2</v>
      </c>
      <c r="D5" s="129" t="s">
        <v>134</v>
      </c>
      <c r="E5" s="8" t="s">
        <v>4</v>
      </c>
      <c r="F5" s="8" t="s">
        <v>2</v>
      </c>
      <c r="G5" s="12"/>
    </row>
    <row r="6" spans="1:7">
      <c r="A6" s="13" t="s">
        <v>5</v>
      </c>
      <c r="C6" s="6" t="s">
        <v>7</v>
      </c>
      <c r="D6" s="6" t="s">
        <v>7</v>
      </c>
      <c r="E6" s="16" t="s">
        <v>7</v>
      </c>
      <c r="F6" s="6" t="s">
        <v>7</v>
      </c>
      <c r="G6" s="6" t="s">
        <v>7</v>
      </c>
    </row>
    <row r="7" spans="1:7">
      <c r="A7" s="17">
        <f>Detail!A38</f>
        <v>40339</v>
      </c>
      <c r="B7" s="90" t="s">
        <v>6</v>
      </c>
      <c r="C7" s="17">
        <f>Detail!H38</f>
        <v>45728</v>
      </c>
      <c r="D7" s="17">
        <f>Detail!I38</f>
        <v>32469.688618659802</v>
      </c>
      <c r="E7" s="17">
        <f>Detail!J38</f>
        <v>45137.941990507214</v>
      </c>
      <c r="F7" s="17">
        <f>Detail!K38</f>
        <v>47165.969424203446</v>
      </c>
      <c r="G7" s="17">
        <f>Detail!L38</f>
        <v>47277.785397913976</v>
      </c>
    </row>
    <row r="8" spans="1:7">
      <c r="A8" s="17">
        <f>Detail!A66</f>
        <v>64704</v>
      </c>
      <c r="B8" s="90" t="s">
        <v>89</v>
      </c>
      <c r="C8" s="17">
        <f>Detail!H66</f>
        <v>41081</v>
      </c>
      <c r="D8" s="17">
        <f>Detail!I66</f>
        <v>18068.88860822975</v>
      </c>
      <c r="E8" s="17">
        <f>Detail!J66</f>
        <v>32974.662971341619</v>
      </c>
      <c r="F8" s="17">
        <f>Detail!K66</f>
        <v>42356.690955850834</v>
      </c>
      <c r="G8" s="17">
        <f>Detail!L66</f>
        <v>42477.522503214743</v>
      </c>
    </row>
    <row r="9" spans="1:7">
      <c r="A9" s="17">
        <f>Detail!A90</f>
        <v>15730</v>
      </c>
      <c r="B9" s="90" t="s">
        <v>90</v>
      </c>
      <c r="C9" s="17">
        <f>Detail!H90</f>
        <v>15770</v>
      </c>
      <c r="D9" s="17">
        <f>Detail!I90</f>
        <v>-737.24000000000024</v>
      </c>
      <c r="E9" s="17">
        <f>Detail!J90</f>
        <v>12180</v>
      </c>
      <c r="F9" s="17">
        <f>Detail!K90</f>
        <v>17580</v>
      </c>
      <c r="G9" s="17">
        <f>Detail!L90</f>
        <v>15780</v>
      </c>
    </row>
    <row r="10" spans="1:7">
      <c r="A10" s="17">
        <f>Detail!A129</f>
        <v>96481</v>
      </c>
      <c r="B10" s="90" t="s">
        <v>91</v>
      </c>
      <c r="C10" s="17">
        <f>Detail!H129</f>
        <v>105143</v>
      </c>
      <c r="D10" s="17">
        <f>Detail!I129</f>
        <v>66865.090532314163</v>
      </c>
      <c r="E10" s="17">
        <f>Detail!J129</f>
        <v>113047.39355074819</v>
      </c>
      <c r="F10" s="17">
        <f>Detail!K129</f>
        <v>109400.97461542125</v>
      </c>
      <c r="G10" s="17">
        <f>Detail!L129</f>
        <v>109781.03367147688</v>
      </c>
    </row>
    <row r="11" spans="1:7">
      <c r="A11" s="17">
        <f>Detail!A160</f>
        <v>22052</v>
      </c>
      <c r="B11" s="90" t="s">
        <v>70</v>
      </c>
      <c r="C11" s="17">
        <f>Detail!H160</f>
        <v>29321</v>
      </c>
      <c r="D11" s="17">
        <f>Detail!I160</f>
        <v>14196.546879887603</v>
      </c>
      <c r="E11" s="17">
        <f>Detail!J160</f>
        <v>24922.889576275673</v>
      </c>
      <c r="F11" s="17">
        <f>Detail!K160</f>
        <v>30572.647044815923</v>
      </c>
      <c r="G11" s="17">
        <f>Detail!L160</f>
        <v>29908.890317664423</v>
      </c>
    </row>
    <row r="12" spans="1:7">
      <c r="A12" s="17">
        <f>Detail!A181</f>
        <v>6942</v>
      </c>
      <c r="B12" s="90" t="s">
        <v>78</v>
      </c>
      <c r="C12" s="17">
        <f>Detail!H181</f>
        <v>8839</v>
      </c>
      <c r="D12" s="17">
        <f>Detail!I181</f>
        <v>3960.4953609087006</v>
      </c>
      <c r="E12" s="17">
        <f>Detail!J181</f>
        <v>9513.0825111273043</v>
      </c>
      <c r="F12" s="17">
        <f>Detail!K181</f>
        <v>9335.7179597085287</v>
      </c>
      <c r="G12" s="17">
        <f>Detail!L181</f>
        <v>9386.768109729961</v>
      </c>
    </row>
    <row r="13" spans="1:7">
      <c r="A13" s="17">
        <f>(Detail!A200)-1</f>
        <v>695</v>
      </c>
      <c r="B13" s="130" t="s">
        <v>92</v>
      </c>
      <c r="C13" s="17">
        <f>Detail!H200</f>
        <v>5500</v>
      </c>
      <c r="D13" s="17">
        <f>Detail!I200</f>
        <v>1350</v>
      </c>
      <c r="E13" s="17">
        <f>Detail!J200</f>
        <v>1350</v>
      </c>
      <c r="F13" s="17">
        <f>Detail!K200</f>
        <v>1000</v>
      </c>
      <c r="G13" s="17">
        <f>Detail!L200</f>
        <v>0</v>
      </c>
    </row>
    <row r="14" spans="1:7">
      <c r="A14" s="17">
        <f>Detail!A226</f>
        <v>5718</v>
      </c>
      <c r="B14" s="130" t="s">
        <v>83</v>
      </c>
      <c r="C14" s="71">
        <f>Detail!H226</f>
        <v>2060</v>
      </c>
      <c r="D14" s="17">
        <f>Detail!I226</f>
        <v>-60362.68</v>
      </c>
      <c r="E14" s="27">
        <f>Detail!J226</f>
        <v>2477</v>
      </c>
      <c r="F14" s="17">
        <f>Detail!K226</f>
        <v>5660</v>
      </c>
      <c r="G14" s="17">
        <f>Detail!L226</f>
        <v>5660</v>
      </c>
    </row>
    <row r="15" spans="1:7">
      <c r="A15" s="11">
        <f>Detail!A247</f>
        <v>12995</v>
      </c>
      <c r="B15" s="130" t="s">
        <v>133</v>
      </c>
      <c r="C15" s="71">
        <f>Detail!H247</f>
        <v>13000</v>
      </c>
      <c r="D15" s="71">
        <f>Detail!I247</f>
        <v>-1000</v>
      </c>
      <c r="E15" s="71">
        <f>Detail!J247</f>
        <v>6000</v>
      </c>
      <c r="F15" s="71">
        <f>Detail!K247</f>
        <v>45000</v>
      </c>
      <c r="G15" s="11">
        <f>Detail!L247</f>
        <v>46000</v>
      </c>
    </row>
    <row r="16" spans="1:7">
      <c r="A16" s="131">
        <f>SUM(A7:A14)+1</f>
        <v>252662</v>
      </c>
      <c r="B16" s="132" t="s">
        <v>29</v>
      </c>
      <c r="C16" s="132">
        <f>SUM(C7:C15)</f>
        <v>266442</v>
      </c>
      <c r="D16" s="132">
        <f t="shared" ref="D16:G16" si="0">SUM(D7:D15)</f>
        <v>74810.790000000037</v>
      </c>
      <c r="E16" s="132">
        <f t="shared" si="0"/>
        <v>247602.97060000003</v>
      </c>
      <c r="F16" s="132">
        <f t="shared" si="0"/>
        <v>308072</v>
      </c>
      <c r="G16" s="131">
        <f t="shared" si="0"/>
        <v>306272</v>
      </c>
    </row>
    <row r="17" spans="1:7">
      <c r="A17" s="28"/>
      <c r="C17" s="28"/>
      <c r="D17" s="32"/>
      <c r="F17" s="28"/>
      <c r="G17" s="28"/>
    </row>
    <row r="18" spans="1:7">
      <c r="A18" s="17">
        <f>-202046-1</f>
        <v>-202047</v>
      </c>
      <c r="B18" s="130" t="s">
        <v>135</v>
      </c>
      <c r="C18" s="17">
        <v>-270504</v>
      </c>
      <c r="D18" s="17">
        <v>-270504</v>
      </c>
      <c r="E18" s="17">
        <v>-270504</v>
      </c>
      <c r="F18" s="71">
        <f>-41.7*6886</f>
        <v>-287146.2</v>
      </c>
      <c r="G18" s="17">
        <f>-44.7*6886</f>
        <v>-307804.2</v>
      </c>
    </row>
    <row r="19" spans="1:7">
      <c r="A19" s="17">
        <v>-7700</v>
      </c>
      <c r="B19" s="130" t="s">
        <v>136</v>
      </c>
      <c r="C19" s="17"/>
      <c r="D19" s="17"/>
      <c r="E19" s="149"/>
      <c r="F19" s="17">
        <v>0</v>
      </c>
      <c r="G19" s="20"/>
    </row>
    <row r="20" spans="1:7">
      <c r="A20" s="149">
        <v>0</v>
      </c>
      <c r="B20" s="130" t="s">
        <v>137</v>
      </c>
      <c r="C20" s="17">
        <v>-1965</v>
      </c>
      <c r="D20" s="86">
        <v>0</v>
      </c>
      <c r="E20" s="164">
        <v>-1965</v>
      </c>
      <c r="F20" s="17">
        <v>-1965</v>
      </c>
      <c r="G20" s="17">
        <v>-1965</v>
      </c>
    </row>
    <row r="21" spans="1:7" ht="15.75" thickBot="1">
      <c r="A21" s="133">
        <f>SUM(A16:A19)+1</f>
        <v>42916</v>
      </c>
      <c r="B21" s="52" t="s">
        <v>93</v>
      </c>
      <c r="C21" s="134">
        <f>SUM(C16:C20)</f>
        <v>-6027</v>
      </c>
      <c r="D21" s="133">
        <f>SUM(D16:D20)</f>
        <v>-195693.20999999996</v>
      </c>
      <c r="E21" s="133">
        <f>SUM(E16:E20)</f>
        <v>-24866.02939999997</v>
      </c>
      <c r="F21" s="133">
        <f>SUM(F16:F20)</f>
        <v>18960.799999999988</v>
      </c>
      <c r="G21" s="133">
        <f>SUM(G16:G20)</f>
        <v>-3497.2000000000116</v>
      </c>
    </row>
    <row r="22" spans="1:7" ht="15.75" thickTop="1">
      <c r="A22" s="17"/>
      <c r="B22" s="18"/>
      <c r="C22" s="141"/>
      <c r="D22" s="17"/>
      <c r="F22" s="140"/>
      <c r="G22" s="140"/>
    </row>
    <row r="23" spans="1:7">
      <c r="A23" s="17"/>
      <c r="B23" s="18"/>
      <c r="C23" s="17"/>
      <c r="D23" s="17"/>
      <c r="F23" s="20"/>
      <c r="G23" s="20"/>
    </row>
    <row r="24" spans="1:7">
      <c r="A24" s="17"/>
      <c r="B24" s="52" t="s">
        <v>94</v>
      </c>
      <c r="C24" s="17"/>
      <c r="D24" s="17"/>
      <c r="F24" s="20"/>
      <c r="G24" s="20"/>
    </row>
    <row r="25" spans="1:7">
      <c r="A25" s="17"/>
      <c r="B25" s="18"/>
      <c r="C25" s="17"/>
      <c r="D25" s="17"/>
      <c r="F25" s="20"/>
      <c r="G25" s="20"/>
    </row>
    <row r="26" spans="1:7">
      <c r="A26" s="17">
        <v>-96996</v>
      </c>
      <c r="B26" s="27" t="s">
        <v>95</v>
      </c>
      <c r="C26" s="17">
        <v>-47660</v>
      </c>
      <c r="D26" s="17"/>
      <c r="E26" s="22">
        <f>A30</f>
        <v>-54080</v>
      </c>
      <c r="F26" s="17">
        <f>E30</f>
        <v>-78950</v>
      </c>
      <c r="G26" s="17">
        <f>F30</f>
        <v>-59990</v>
      </c>
    </row>
    <row r="27" spans="1:7">
      <c r="A27" s="17"/>
      <c r="B27" s="27"/>
      <c r="C27" s="17"/>
      <c r="D27" s="17"/>
      <c r="F27" s="20"/>
      <c r="G27" s="20"/>
    </row>
    <row r="28" spans="1:7">
      <c r="A28" s="17">
        <f>A21</f>
        <v>42916</v>
      </c>
      <c r="B28" s="27" t="s">
        <v>96</v>
      </c>
      <c r="C28" s="17">
        <f>C21</f>
        <v>-6027</v>
      </c>
      <c r="D28" s="17"/>
      <c r="E28" s="22">
        <f>E21</f>
        <v>-24866.02939999997</v>
      </c>
      <c r="F28" s="17">
        <f>F21</f>
        <v>18960.799999999988</v>
      </c>
      <c r="G28" s="17">
        <f>G21</f>
        <v>-3497.2000000000116</v>
      </c>
    </row>
    <row r="29" spans="1:7">
      <c r="A29" s="17"/>
      <c r="B29" s="27"/>
      <c r="C29" s="11"/>
      <c r="D29" s="11"/>
      <c r="F29" s="12"/>
      <c r="G29" s="12"/>
    </row>
    <row r="30" spans="1:7" ht="15.75" thickBot="1">
      <c r="A30" s="135">
        <f>SUM(A26:A28)</f>
        <v>-54080</v>
      </c>
      <c r="B30" s="136" t="s">
        <v>97</v>
      </c>
      <c r="C30" s="137">
        <f>SUM(C26:C28)</f>
        <v>-53687</v>
      </c>
      <c r="D30" s="135">
        <f>ROUND(SUM(D26:D28),-1)</f>
        <v>0</v>
      </c>
      <c r="E30" s="135">
        <f t="shared" ref="E30:G30" si="1">ROUND(SUM(E26:E28),-1)</f>
        <v>-78950</v>
      </c>
      <c r="F30" s="135">
        <f t="shared" si="1"/>
        <v>-59990</v>
      </c>
      <c r="G30" s="135">
        <f t="shared" si="1"/>
        <v>-63490</v>
      </c>
    </row>
    <row r="31" spans="1:7" ht="15.75" thickTop="1"/>
    <row r="33" spans="1:1">
      <c r="A33" t="s">
        <v>139</v>
      </c>
    </row>
  </sheetData>
  <pageMargins left="0.70866141732283472" right="0.70866141732283472" top="0.74803149606299213" bottom="0.74803149606299213" header="0.31496062992125984" footer="0.31496062992125984"/>
  <pageSetup paperSize="9" scale="83" orientation="portrait" r:id="rId1"/>
  <headerFooter>
    <oddHeader>&amp;CSTOURPORT-ON-SEVERN TOWN COUNCIL
FINANCE COMMITTEE
BUDGET 2021/22
 - SUMMARY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37"/>
  <sheetViews>
    <sheetView view="pageLayout" zoomScaleNormal="100" workbookViewId="0">
      <selection activeCell="H23" sqref="H23"/>
    </sheetView>
  </sheetViews>
  <sheetFormatPr defaultRowHeight="15"/>
  <cols>
    <col min="6" max="6" width="10.5703125" customWidth="1"/>
    <col min="7" max="7" width="10.42578125" customWidth="1"/>
    <col min="8" max="8" width="10.42578125" bestFit="1" customWidth="1"/>
    <col min="9" max="10" width="10.140625" bestFit="1" customWidth="1"/>
    <col min="11" max="11" width="13.42578125" customWidth="1"/>
  </cols>
  <sheetData>
    <row r="3" spans="1:12">
      <c r="A3" s="150"/>
      <c r="B3" s="3"/>
      <c r="C3" s="3"/>
      <c r="D3" s="3"/>
      <c r="E3" s="3"/>
      <c r="F3" s="170" t="s">
        <v>100</v>
      </c>
      <c r="G3" s="171"/>
      <c r="H3" s="2" t="s">
        <v>103</v>
      </c>
      <c r="I3" s="4" t="s">
        <v>110</v>
      </c>
      <c r="J3" s="151" t="s">
        <v>114</v>
      </c>
      <c r="K3" s="151" t="s">
        <v>125</v>
      </c>
    </row>
    <row r="4" spans="1:12">
      <c r="A4" s="152"/>
      <c r="B4" s="1"/>
      <c r="C4" s="1"/>
      <c r="D4" s="1"/>
      <c r="E4" s="1"/>
      <c r="F4" s="6" t="s">
        <v>104</v>
      </c>
      <c r="G4" s="6" t="s">
        <v>105</v>
      </c>
      <c r="H4" s="6" t="s">
        <v>2</v>
      </c>
      <c r="I4" s="153" t="s">
        <v>4</v>
      </c>
      <c r="J4" s="117" t="s">
        <v>4</v>
      </c>
      <c r="K4" s="154" t="s">
        <v>4</v>
      </c>
    </row>
    <row r="5" spans="1:12">
      <c r="A5" s="155"/>
      <c r="B5" s="9"/>
      <c r="C5" s="9"/>
      <c r="D5" s="9"/>
      <c r="E5" s="9"/>
      <c r="F5" s="8" t="s">
        <v>4</v>
      </c>
      <c r="G5" s="8" t="s">
        <v>4</v>
      </c>
      <c r="H5" s="8"/>
      <c r="I5" s="156"/>
      <c r="J5" s="20"/>
      <c r="K5" s="12"/>
    </row>
    <row r="6" spans="1:12">
      <c r="A6" s="40"/>
      <c r="B6" s="15"/>
      <c r="C6" s="15"/>
      <c r="D6" s="15"/>
      <c r="E6" s="15"/>
      <c r="F6" s="100" t="s">
        <v>7</v>
      </c>
      <c r="G6" s="100" t="s">
        <v>7</v>
      </c>
      <c r="H6" s="100" t="s">
        <v>7</v>
      </c>
      <c r="I6" s="112" t="s">
        <v>7</v>
      </c>
      <c r="J6" s="51" t="s">
        <v>7</v>
      </c>
      <c r="K6" s="51" t="s">
        <v>7</v>
      </c>
    </row>
    <row r="7" spans="1:12">
      <c r="A7" s="89" t="s">
        <v>120</v>
      </c>
      <c r="B7" s="18"/>
      <c r="C7" s="18"/>
      <c r="D7" s="18"/>
      <c r="E7" s="18"/>
      <c r="F7" s="17"/>
      <c r="G7" s="6"/>
      <c r="H7" s="6"/>
      <c r="I7" s="27"/>
      <c r="J7" s="17"/>
      <c r="K7" s="17"/>
    </row>
    <row r="8" spans="1:12">
      <c r="A8" s="89"/>
      <c r="B8" s="18"/>
      <c r="C8" s="18"/>
      <c r="D8" s="18"/>
      <c r="E8" s="18"/>
      <c r="F8" s="17"/>
      <c r="G8" s="6"/>
      <c r="H8" s="6"/>
      <c r="I8" s="27"/>
      <c r="J8" s="17"/>
      <c r="K8" s="17"/>
    </row>
    <row r="9" spans="1:12">
      <c r="A9" s="89"/>
      <c r="B9" s="18" t="s">
        <v>106</v>
      </c>
      <c r="C9" s="18"/>
      <c r="D9" s="18"/>
      <c r="E9" s="18"/>
      <c r="F9" s="17">
        <v>180</v>
      </c>
      <c r="G9" s="6">
        <v>0</v>
      </c>
      <c r="H9" s="6">
        <f>G15</f>
        <v>6000</v>
      </c>
      <c r="I9" s="7">
        <f>H15</f>
        <v>12000</v>
      </c>
      <c r="J9" s="6">
        <f>I15</f>
        <v>18000</v>
      </c>
      <c r="K9" s="6">
        <f>J15</f>
        <v>4000</v>
      </c>
    </row>
    <row r="10" spans="1:12">
      <c r="A10" s="41"/>
      <c r="B10" s="18"/>
      <c r="C10" s="18"/>
      <c r="D10" s="18"/>
      <c r="E10" s="18"/>
      <c r="F10" s="17"/>
      <c r="G10" s="17"/>
      <c r="H10" s="17"/>
      <c r="I10" s="27"/>
      <c r="J10" s="17"/>
      <c r="K10" s="17"/>
    </row>
    <row r="11" spans="1:12">
      <c r="A11" s="41"/>
      <c r="B11" s="18"/>
      <c r="C11" s="18" t="s">
        <v>108</v>
      </c>
      <c r="E11" s="18"/>
      <c r="F11" s="6"/>
      <c r="G11" s="6"/>
      <c r="H11" s="6"/>
      <c r="I11" s="5"/>
      <c r="J11" s="6">
        <v>-20000</v>
      </c>
      <c r="K11" s="6"/>
      <c r="L11" s="18"/>
    </row>
    <row r="12" spans="1:12">
      <c r="A12" s="41"/>
      <c r="B12" s="92"/>
      <c r="C12" s="18"/>
      <c r="D12" s="18"/>
      <c r="E12" s="18"/>
      <c r="F12" s="17"/>
      <c r="G12" s="17"/>
      <c r="H12" s="27"/>
      <c r="I12" s="17"/>
      <c r="J12" s="17"/>
      <c r="K12" s="20"/>
      <c r="L12" s="18"/>
    </row>
    <row r="13" spans="1:12">
      <c r="A13" s="41"/>
      <c r="B13" s="92"/>
      <c r="C13" s="92" t="s">
        <v>113</v>
      </c>
      <c r="E13" s="18"/>
      <c r="F13" s="17">
        <v>6000</v>
      </c>
      <c r="G13" s="17">
        <v>6000</v>
      </c>
      <c r="H13" s="27">
        <v>6000</v>
      </c>
      <c r="I13" s="17">
        <v>6000</v>
      </c>
      <c r="J13" s="71">
        <v>6000</v>
      </c>
      <c r="K13" s="149">
        <v>6000</v>
      </c>
    </row>
    <row r="14" spans="1:12">
      <c r="A14" s="41"/>
      <c r="B14" s="92"/>
      <c r="C14" s="18"/>
      <c r="D14" s="18"/>
      <c r="E14" s="18"/>
      <c r="F14" s="17"/>
      <c r="G14" s="11"/>
      <c r="H14" s="17"/>
      <c r="I14" s="27"/>
      <c r="J14" s="17"/>
      <c r="K14" s="17"/>
    </row>
    <row r="15" spans="1:12" ht="15.75" thickBot="1">
      <c r="A15" s="89"/>
      <c r="B15" s="157" t="s">
        <v>107</v>
      </c>
      <c r="C15" s="52"/>
      <c r="D15" s="52"/>
      <c r="E15" s="52"/>
      <c r="F15" s="160">
        <f>SUM(F9:F14)</f>
        <v>6180</v>
      </c>
      <c r="G15" s="160">
        <f>SUM(G7:G13)</f>
        <v>6000</v>
      </c>
      <c r="H15" s="158">
        <f>SUM(H9:H13)</f>
        <v>12000</v>
      </c>
      <c r="I15" s="161">
        <f>SUM(I7:I13)</f>
        <v>18000</v>
      </c>
      <c r="J15" s="160">
        <f>SUM(J7:J13)</f>
        <v>4000</v>
      </c>
      <c r="K15" s="160">
        <f>SUM(K7:K13)</f>
        <v>10000</v>
      </c>
    </row>
    <row r="16" spans="1:12" ht="15.75" thickTop="1">
      <c r="A16" s="41"/>
      <c r="B16" s="18"/>
      <c r="C16" s="18"/>
      <c r="D16" s="18"/>
      <c r="E16" s="18"/>
      <c r="F16" s="17"/>
      <c r="G16" s="17"/>
      <c r="H16" s="17"/>
      <c r="I16" s="27"/>
      <c r="J16" s="17"/>
      <c r="K16" s="17"/>
    </row>
    <row r="17" spans="1:11">
      <c r="A17" s="89" t="s">
        <v>121</v>
      </c>
      <c r="B17" s="18"/>
      <c r="C17" s="18"/>
      <c r="D17" s="18"/>
      <c r="E17" s="18"/>
      <c r="F17" s="17"/>
      <c r="G17" s="6"/>
      <c r="H17" s="17"/>
      <c r="I17" s="7"/>
      <c r="J17" s="17"/>
      <c r="K17" s="17"/>
    </row>
    <row r="18" spans="1:11">
      <c r="A18" s="89"/>
      <c r="B18" s="18"/>
      <c r="C18" s="18"/>
      <c r="D18" s="18"/>
      <c r="E18" s="18"/>
      <c r="F18" s="17"/>
      <c r="G18" s="6"/>
      <c r="H18" s="17"/>
      <c r="I18" s="7"/>
      <c r="J18" s="17"/>
      <c r="K18" s="17"/>
    </row>
    <row r="19" spans="1:11">
      <c r="A19" s="89"/>
      <c r="B19" s="18" t="s">
        <v>106</v>
      </c>
      <c r="C19" s="18"/>
      <c r="D19" s="18"/>
      <c r="E19" s="18"/>
      <c r="F19" s="17">
        <v>19819</v>
      </c>
      <c r="G19" s="17">
        <v>20569</v>
      </c>
      <c r="H19" s="17">
        <f>G26</f>
        <v>23369</v>
      </c>
      <c r="I19" s="17">
        <f>H26</f>
        <v>17704</v>
      </c>
      <c r="J19" s="17">
        <f>I26</f>
        <v>18539</v>
      </c>
      <c r="K19" s="17">
        <f>J26</f>
        <v>19374</v>
      </c>
    </row>
    <row r="20" spans="1:11">
      <c r="A20" s="89"/>
      <c r="B20" s="18"/>
      <c r="C20" s="18"/>
      <c r="D20" s="18"/>
      <c r="E20" s="18"/>
      <c r="F20" s="17"/>
      <c r="G20" s="17"/>
      <c r="H20" s="17"/>
      <c r="I20" s="27"/>
      <c r="J20" s="17"/>
      <c r="K20" s="17"/>
    </row>
    <row r="21" spans="1:11">
      <c r="A21" s="89"/>
      <c r="B21" s="18"/>
      <c r="C21" s="18" t="s">
        <v>123</v>
      </c>
      <c r="D21" s="18"/>
      <c r="E21" s="18"/>
      <c r="F21" s="17">
        <v>-6000</v>
      </c>
      <c r="G21" s="17">
        <v>0</v>
      </c>
      <c r="H21" s="17">
        <v>-6500</v>
      </c>
      <c r="I21" s="7"/>
      <c r="J21" s="17"/>
      <c r="K21" s="17"/>
    </row>
    <row r="22" spans="1:11">
      <c r="A22" s="41"/>
      <c r="B22" s="18"/>
      <c r="C22" s="92" t="s">
        <v>112</v>
      </c>
      <c r="D22" s="18"/>
      <c r="E22" s="18"/>
      <c r="F22" s="17">
        <v>-1965</v>
      </c>
      <c r="G22" s="27"/>
      <c r="H22" s="17">
        <v>-1965</v>
      </c>
      <c r="I22" s="27">
        <v>-1965</v>
      </c>
      <c r="J22" s="17">
        <v>-1965</v>
      </c>
      <c r="K22" s="149">
        <v>-1965</v>
      </c>
    </row>
    <row r="23" spans="1:11">
      <c r="A23" s="41"/>
      <c r="B23" s="18"/>
      <c r="C23" s="92"/>
      <c r="D23" s="18"/>
      <c r="E23" s="18"/>
      <c r="F23" s="17"/>
      <c r="G23" s="27"/>
      <c r="H23" s="17"/>
      <c r="I23" s="27"/>
      <c r="J23" s="17"/>
      <c r="K23" s="149"/>
    </row>
    <row r="24" spans="1:11">
      <c r="A24" s="41"/>
      <c r="B24" s="18"/>
      <c r="C24" s="92" t="s">
        <v>113</v>
      </c>
      <c r="E24" s="18"/>
      <c r="F24" s="17">
        <v>2800</v>
      </c>
      <c r="G24" s="27">
        <v>2800</v>
      </c>
      <c r="H24" s="17">
        <v>2800</v>
      </c>
      <c r="I24" s="27">
        <v>2800</v>
      </c>
      <c r="J24" s="17">
        <v>2800</v>
      </c>
      <c r="K24" s="17">
        <v>2800</v>
      </c>
    </row>
    <row r="25" spans="1:11">
      <c r="A25" s="41"/>
      <c r="B25" s="18"/>
      <c r="C25" s="18"/>
      <c r="D25" s="18"/>
      <c r="E25" s="18"/>
      <c r="F25" s="17"/>
      <c r="G25" s="17"/>
      <c r="H25" s="17"/>
      <c r="I25" s="27"/>
      <c r="J25" s="17"/>
      <c r="K25" s="17"/>
    </row>
    <row r="26" spans="1:11" ht="15.75" thickBot="1">
      <c r="A26" s="89"/>
      <c r="B26" s="52" t="s">
        <v>107</v>
      </c>
      <c r="C26" s="52"/>
      <c r="D26" s="52"/>
      <c r="E26" s="52"/>
      <c r="F26" s="160">
        <f>SUM(F19:F25)</f>
        <v>14654</v>
      </c>
      <c r="G26" s="160">
        <f>SUM(G17:G24)</f>
        <v>23369</v>
      </c>
      <c r="H26" s="158">
        <f>SUM(H19:H24)</f>
        <v>17704</v>
      </c>
      <c r="I26" s="162">
        <f>SUM(I19:I25)</f>
        <v>18539</v>
      </c>
      <c r="J26" s="160">
        <f>SUM(J19:J25)</f>
        <v>19374</v>
      </c>
      <c r="K26" s="160">
        <f>SUM(K17:K24)</f>
        <v>20209</v>
      </c>
    </row>
    <row r="27" spans="1:11" ht="15.75" thickTop="1">
      <c r="A27" s="41"/>
      <c r="B27" s="18"/>
      <c r="C27" s="18"/>
      <c r="D27" s="18"/>
      <c r="E27" s="18"/>
      <c r="F27" s="17"/>
      <c r="G27" s="17"/>
      <c r="H27" s="17"/>
      <c r="I27" s="27"/>
      <c r="J27" s="17"/>
      <c r="K27" s="17"/>
    </row>
    <row r="28" spans="1:11">
      <c r="A28" s="89" t="s">
        <v>122</v>
      </c>
      <c r="B28" s="18"/>
      <c r="C28" s="18"/>
      <c r="D28" s="18"/>
      <c r="E28" s="18"/>
      <c r="F28" s="17"/>
      <c r="G28" s="17"/>
      <c r="H28" s="17"/>
      <c r="I28" s="27"/>
      <c r="J28" s="17"/>
      <c r="K28" s="17"/>
    </row>
    <row r="29" spans="1:11">
      <c r="A29" s="41"/>
      <c r="B29" s="18"/>
      <c r="C29" s="18"/>
      <c r="D29" s="18"/>
      <c r="E29" s="18"/>
      <c r="F29" s="17"/>
      <c r="G29" s="17"/>
      <c r="H29" s="17"/>
      <c r="I29" s="27"/>
      <c r="J29" s="17"/>
      <c r="K29" s="17"/>
    </row>
    <row r="30" spans="1:11">
      <c r="A30" s="41"/>
      <c r="B30" s="18" t="s">
        <v>106</v>
      </c>
      <c r="C30" s="18"/>
      <c r="D30" s="18"/>
      <c r="E30" s="18"/>
      <c r="F30" s="17">
        <v>13630</v>
      </c>
      <c r="G30" s="17">
        <v>13630</v>
      </c>
      <c r="H30" s="17">
        <f>G36</f>
        <v>18790</v>
      </c>
      <c r="I30" s="27">
        <f>H36</f>
        <v>23950</v>
      </c>
      <c r="J30" s="17">
        <f>I36</f>
        <v>29110</v>
      </c>
      <c r="K30" s="17">
        <f>J36</f>
        <v>34270</v>
      </c>
    </row>
    <row r="31" spans="1:11">
      <c r="A31" s="41"/>
      <c r="B31" s="18"/>
      <c r="C31" s="18"/>
      <c r="D31" s="18"/>
      <c r="E31" s="18"/>
      <c r="F31" s="6"/>
      <c r="G31" s="6"/>
      <c r="H31" s="17"/>
      <c r="I31" s="27"/>
      <c r="J31" s="17"/>
      <c r="K31" s="17"/>
    </row>
    <row r="32" spans="1:11">
      <c r="A32" s="41"/>
      <c r="B32" s="18"/>
      <c r="C32" s="90" t="s">
        <v>109</v>
      </c>
      <c r="E32" s="18"/>
      <c r="F32" s="17"/>
      <c r="G32" s="17"/>
      <c r="H32" s="17"/>
      <c r="I32" s="5"/>
      <c r="J32" s="5"/>
      <c r="K32" s="5"/>
    </row>
    <row r="33" spans="1:11">
      <c r="A33" s="41"/>
      <c r="B33" s="18"/>
      <c r="C33" s="18"/>
      <c r="D33" s="90"/>
      <c r="E33" s="18"/>
      <c r="F33" s="17"/>
      <c r="G33" s="6"/>
      <c r="H33" s="27"/>
      <c r="I33" s="17"/>
      <c r="J33" s="17"/>
      <c r="K33" s="20"/>
    </row>
    <row r="34" spans="1:11">
      <c r="A34" s="41"/>
      <c r="B34" s="18"/>
      <c r="C34" s="92" t="s">
        <v>113</v>
      </c>
      <c r="E34" s="18"/>
      <c r="F34" s="71">
        <v>5160</v>
      </c>
      <c r="G34" s="17">
        <v>5160</v>
      </c>
      <c r="H34" s="17">
        <v>5160</v>
      </c>
      <c r="I34" s="17">
        <v>5160</v>
      </c>
      <c r="J34" s="149">
        <v>5160</v>
      </c>
      <c r="K34" s="149">
        <v>5160</v>
      </c>
    </row>
    <row r="35" spans="1:11">
      <c r="A35" s="41"/>
      <c r="B35" s="18"/>
      <c r="C35" s="18"/>
      <c r="D35" s="90"/>
      <c r="E35" s="18"/>
      <c r="F35" s="17"/>
      <c r="G35" s="17"/>
      <c r="H35" s="17"/>
      <c r="I35" s="27"/>
      <c r="J35" s="17"/>
      <c r="K35" s="17"/>
    </row>
    <row r="36" spans="1:11" ht="15.75" thickBot="1">
      <c r="A36" s="91"/>
      <c r="B36" s="165" t="s">
        <v>107</v>
      </c>
      <c r="C36" s="53"/>
      <c r="D36" s="53"/>
      <c r="E36" s="166"/>
      <c r="F36" s="158">
        <f>SUM(F30:F35)</f>
        <v>18790</v>
      </c>
      <c r="G36" s="158">
        <f>SUM(G28:G34)</f>
        <v>18790</v>
      </c>
      <c r="H36" s="158">
        <f>SUM(H30:H34)</f>
        <v>23950</v>
      </c>
      <c r="I36" s="159">
        <f>SUM(I28:I34)</f>
        <v>29110</v>
      </c>
      <c r="J36" s="158">
        <f>SUM(J28:J34)</f>
        <v>34270</v>
      </c>
      <c r="K36" s="158">
        <f>SUM(K28:K34)</f>
        <v>39430</v>
      </c>
    </row>
    <row r="37" spans="1:11" ht="15.75" thickTop="1"/>
  </sheetData>
  <mergeCells count="1">
    <mergeCell ref="F3:G3"/>
  </mergeCells>
  <pageMargins left="0.70866141732283472" right="0.70866141732283472" top="0.74803149606299213" bottom="0.74803149606299213" header="0.31496062992125984" footer="0.31496062992125984"/>
  <pageSetup paperSize="9" scale="78" orientation="portrait" r:id="rId1"/>
  <headerFooter>
    <oddHeader>&amp;CSTOURPORT-ON-SEVERN TOWN COUNCIL
BUDGET 2021-22
FUNDS AND RESERVES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Detail</vt:lpstr>
      <vt:lpstr>Summary</vt:lpstr>
      <vt:lpstr>VehclCompElecCivHFund</vt:lpstr>
    </vt:vector>
  </TitlesOfParts>
  <Company>Wyre Forest District Council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GrahamS</dc:creator>
  <cp:lastModifiedBy>suesa</cp:lastModifiedBy>
  <cp:lastPrinted>2021-01-14T09:29:57Z</cp:lastPrinted>
  <dcterms:created xsi:type="dcterms:W3CDTF">2018-07-02T11:48:26Z</dcterms:created>
  <dcterms:modified xsi:type="dcterms:W3CDTF">2021-01-19T11:50:50Z</dcterms:modified>
</cp:coreProperties>
</file>